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0" documentId="13_ncr:1_{F31D1DFC-5985-4C29-A261-9B34D414CE99}" xr6:coauthVersionLast="47" xr6:coauthVersionMax="47" xr10:uidLastSave="{00000000-0000-0000-0000-000000000000}"/>
  <bookViews>
    <workbookView xWindow="-120" yWindow="-120" windowWidth="38640" windowHeight="15720" tabRatio="856" firstSheet="1" activeTab="1" xr2:uid="{4DC82708-FA27-4BD8-84DB-B9A698C0140E}"/>
  </bookViews>
  <sheets>
    <sheet name="Orientações" sheetId="25" r:id="rId1"/>
    <sheet name="TOPS GSO_GRF" sheetId="23" r:id="rId2"/>
    <sheet name="TOPS GSO_GRF Final" sheetId="24" r:id="rId3"/>
    <sheet name="Listas" sheetId="6" state="hidden" r:id="rId4"/>
  </sheets>
  <definedNames>
    <definedName name="_xlnm._FilterDatabase" localSheetId="1" hidden="1">'TOPS GSO_GRF'!#REF!</definedName>
    <definedName name="_Hlk85077714" localSheetId="1">'TOPS GSO_GRF'!#REF!</definedName>
    <definedName name="_xlnm.Print_Area" localSheetId="0">Orientações!$A$1:$D$36</definedName>
    <definedName name="_xlnm.Print_Area" localSheetId="1">'TOPS GSO_GRF'!$A$1:$T$49</definedName>
    <definedName name="_xlnm.Print_Area" localSheetId="2">'TOPS GSO_GRF Final'!$A$1:$K$48</definedName>
    <definedName name="Z_D37F1B69_6CE7_4A90_8559_8AE519A5C1EC_.wvu.Cols" localSheetId="1" hidden="1">'TOPS GSO_GRF'!$D:$D,'TOPS GSO_GRF'!$G:$G,'TOPS GSO_GRF'!$W:$W</definedName>
    <definedName name="Z_D37F1B69_6CE7_4A90_8559_8AE519A5C1EC_.wvu.Cols" localSheetId="2" hidden="1">'TOPS GSO_GRF Final'!#REF!</definedName>
    <definedName name="Z_D37F1B69_6CE7_4A90_8559_8AE519A5C1EC_.wvu.FilterData" localSheetId="1" hidden="1">'TOPS GSO_GRF'!#REF!</definedName>
    <definedName name="Z_D37F1B69_6CE7_4A90_8559_8AE519A5C1EC_.wvu.PrintArea" localSheetId="1" hidden="1">'TOPS GSO_GRF'!$A$10:$T$49</definedName>
    <definedName name="Z_D37F1B69_6CE7_4A90_8559_8AE519A5C1EC_.wvu.PrintArea" localSheetId="2" hidden="1">'TOPS GSO_GRF Final'!$A$1:$M$43</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4" l="1"/>
  <c r="H6" i="24"/>
  <c r="H9" i="24" l="1"/>
  <c r="G9" i="24"/>
  <c r="F9" i="24"/>
  <c r="H8" i="24"/>
  <c r="G8" i="24"/>
  <c r="F8" i="24"/>
  <c r="G7" i="24"/>
  <c r="F7" i="24"/>
  <c r="N9" i="24"/>
  <c r="N8" i="24"/>
  <c r="N7" i="24"/>
  <c r="H7" i="24"/>
  <c r="O32" i="23" l="1"/>
  <c r="O47" i="23"/>
  <c r="W45" i="23"/>
  <c r="R45" i="23"/>
  <c r="Q45" i="23"/>
  <c r="W44" i="23"/>
  <c r="R44" i="23"/>
  <c r="Q44" i="23"/>
  <c r="W43" i="23"/>
  <c r="R43" i="23"/>
  <c r="Q43" i="23"/>
  <c r="W42" i="23"/>
  <c r="R42" i="23"/>
  <c r="Q42" i="23"/>
  <c r="W41" i="23"/>
  <c r="R41" i="23"/>
  <c r="Q41" i="23"/>
  <c r="W40" i="23"/>
  <c r="R40" i="23"/>
  <c r="Q40" i="23"/>
  <c r="W39" i="23"/>
  <c r="R39" i="23"/>
  <c r="Q39" i="23"/>
  <c r="W38" i="23"/>
  <c r="R38" i="23"/>
  <c r="Q38" i="23"/>
  <c r="W37" i="23"/>
  <c r="R37" i="23"/>
  <c r="Q37" i="23"/>
  <c r="W36" i="23"/>
  <c r="R36" i="23"/>
  <c r="Q36" i="23"/>
  <c r="W35" i="23"/>
  <c r="R35" i="23"/>
  <c r="Q35" i="23"/>
  <c r="O23" i="23"/>
  <c r="W30" i="23"/>
  <c r="R30" i="23"/>
  <c r="Q30" i="23"/>
  <c r="W29" i="23"/>
  <c r="R29" i="23"/>
  <c r="Q29" i="23"/>
  <c r="W28" i="23"/>
  <c r="R28" i="23"/>
  <c r="Q28" i="23"/>
  <c r="W27" i="23"/>
  <c r="R27" i="23"/>
  <c r="Q27" i="23"/>
  <c r="W26" i="23"/>
  <c r="R26" i="23"/>
  <c r="R31" i="23" s="1"/>
  <c r="R32" i="23" s="1"/>
  <c r="Q26" i="23"/>
  <c r="W21" i="23"/>
  <c r="R21" i="23"/>
  <c r="W20" i="23"/>
  <c r="R20" i="23"/>
  <c r="W19" i="23"/>
  <c r="R19" i="23"/>
  <c r="W18" i="23"/>
  <c r="R18" i="23"/>
  <c r="W17" i="23"/>
  <c r="R17" i="23"/>
  <c r="W16" i="23"/>
  <c r="R16" i="23"/>
  <c r="Q18" i="23"/>
  <c r="Q19" i="23"/>
  <c r="F6" i="24"/>
  <c r="N6" i="24" s="1"/>
  <c r="G6" i="24"/>
  <c r="Q21" i="23"/>
  <c r="Q20" i="23"/>
  <c r="Q17" i="23"/>
  <c r="Q16" i="23"/>
  <c r="R46" i="23" l="1"/>
  <c r="R47" i="23" s="1"/>
  <c r="P47" i="23" s="1"/>
  <c r="R22" i="23"/>
  <c r="R23" i="23" s="1"/>
  <c r="P23" i="23" s="1"/>
  <c r="P32" i="23"/>
  <c r="H11" i="24" l="1"/>
</calcChain>
</file>

<file path=xl/sharedStrings.xml><?xml version="1.0" encoding="utf-8"?>
<sst xmlns="http://schemas.openxmlformats.org/spreadsheetml/2006/main" count="202" uniqueCount="156">
  <si>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</si>
  <si>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</si>
  <si>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</si>
  <si>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 xml:space="preserve">ACOP D: </t>
    </r>
    <r>
      <rPr>
        <sz val="11"/>
        <color theme="1"/>
        <rFont val="Calibri"/>
        <family val="2"/>
        <scheme val="minor"/>
      </rPr>
      <t>Performance final entre 80% e 84%</t>
    </r>
    <r>
      <rPr>
        <b/>
        <sz val="11"/>
        <color theme="1"/>
        <rFont val="Calibri"/>
        <family val="2"/>
        <scheme val="minor"/>
      </rPr>
      <t xml:space="preserve">
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Performance final entre 95% e 100%</t>
    </r>
    <r>
      <rPr>
        <b/>
        <sz val="11"/>
        <color theme="1"/>
        <rFont val="Calibri"/>
        <family val="2"/>
        <scheme val="minor"/>
      </rPr>
      <t xml:space="preserve">
</t>
    </r>
    <r>
      <rPr>
        <sz val="11"/>
        <color theme="1"/>
        <rFont val="Calibri"/>
        <family val="2"/>
        <scheme val="minor"/>
      </rPr>
      <t xml:space="preserve">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</si>
  <si>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</si>
  <si>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</si>
  <si>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</si>
  <si>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</si>
  <si>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</si>
  <si>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</si>
  <si>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</si>
  <si>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</si>
  <si>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</si>
  <si>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</si>
  <si>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</si>
  <si>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</si>
  <si>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</si>
  <si>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GSO/GRF</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</si>
  <si>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</si>
  <si>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</si>
  <si>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</si>
  <si>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</si>
  <si>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</si>
  <si>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</si>
  <si>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</si>
  <si>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</si>
  <si>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</si>
  <si>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</si>
  <si>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</si>
  <si>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</si>
  <si>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</si>
  <si>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</si>
  <si>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</si>
  <si>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</si>
  <si>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</si>
  <si>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</si>
  <si>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</si>
  <si>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</si>
  <si>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</si>
  <si>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</si>
  <si>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</si>
  <si>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</si>
  <si>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T4. Gerenciamento da Segurança Operacional / Risco da Fauna - GSO/GRF</t>
  </si>
  <si>
    <t>Desempenho esperado/Verificação</t>
  </si>
  <si>
    <t>Ref. MOPS</t>
  </si>
  <si>
    <t>Comentários</t>
  </si>
  <si>
    <t>N/A</t>
  </si>
  <si>
    <t>Score</t>
  </si>
  <si>
    <t>C/NC</t>
  </si>
  <si>
    <t>Score D</t>
  </si>
  <si>
    <t>T4.1.1</t>
  </si>
  <si>
    <t>D</t>
  </si>
  <si>
    <t>Todos</t>
  </si>
  <si>
    <t>T4.1.2</t>
  </si>
  <si>
    <t>T4.1.3</t>
  </si>
  <si>
    <t>T4.1.4</t>
  </si>
  <si>
    <t>T4.1.5</t>
  </si>
  <si>
    <t>T4.1.6</t>
  </si>
  <si>
    <t>C</t>
  </si>
  <si>
    <t>Resultado final TOPS GSO/GRF</t>
  </si>
  <si>
    <t>Desempenho final</t>
  </si>
  <si>
    <t>Menção final</t>
  </si>
  <si>
    <t>Listas suspensas</t>
  </si>
  <si>
    <t>Inexistente</t>
  </si>
  <si>
    <t>Presente</t>
  </si>
  <si>
    <t>Adequado</t>
  </si>
  <si>
    <t>Operacional</t>
  </si>
  <si>
    <t>Efetivo</t>
  </si>
  <si>
    <t>153.55(b)
153.55(b)(6)</t>
  </si>
  <si>
    <t>Processo de Identificação de perigos e atualização da Biblioteca de Perigos</t>
  </si>
  <si>
    <t>Em entrevista com o responsável, o inspetor deve:
(1) apresentar situações de fontes de informação para a identificação de perigos e solicitar para o responsável explicar o fluxo do processo de utilização da informação para o processo de identificação de perigo;
(2) escolher condição insegura, falhas ou não conformidades verificadas na aplicação de testes operacionais OPS, MNT, REA ou GRF realizados pela Anac e verificar se haviam sido (previamente à identificação da Anac) iniciados processos de identificação de perigos;
(3) existência de perigos (condição insegura, falhas ou não conformidades) verificadas pelo auditor durante os testes operacionais REA, MNT ou OPS que não constem na biblioteca de perigos do aeroporto.</t>
  </si>
  <si>
    <t>153.55(b)</t>
  </si>
  <si>
    <t xml:space="preserve">Sistema de Relatos </t>
  </si>
  <si>
    <t>Para avaliar o sistema de relatos, o inspetor deve:
(1) verificar na área operacional distribuição adequada de informações de como realizar relatos e de caixas de relatos levando em conta os locais onde são realizadas atividades operacionais;
(2) se for digital, fazer o teste de funcionamento (QR code, por exemplo);
(3) entrevistar pessoal operacional para averiguar se demonstra conhecimento de que pode fazer relatos e sabem o COMO, ONDE e para QUEM  devem realizar. Questionar se alguma vez realizou um relato e recebeu o feedback.</t>
  </si>
  <si>
    <t>153.55(c)</t>
  </si>
  <si>
    <t>Validade das defesas e medidas mitigadoras de uma avaliação de risco de perigo constante na Biblioteca de Perigos</t>
  </si>
  <si>
    <t>Para a execução desse teste, o inspetor deve:
(1) selecionar um perigo constante na Biblioteca de Perigo do aeroporto;
(2) solicitar a AISO respectiva; e 
(3) verificar em campo se as defesas e medidas mitigadoras estão em vigor.</t>
  </si>
  <si>
    <t>153.57(b)(1)</t>
  </si>
  <si>
    <t xml:space="preserve">Monitoramento da eficácia dos controles de risco </t>
  </si>
  <si>
    <t>Para a execução desse teste, o inspetor deve solicitar que o responsável realize uma atividade de campo prevista no MGSO para avaliação da eficácia das defesas e medidas mitigadoras estabelecidas para um perigo constante na Biblioteca de Perigos do aeroporto.</t>
  </si>
  <si>
    <t>153.57(c)(1)
IS 153.51-001
Item 9.5</t>
  </si>
  <si>
    <t>Gerenciamento de mudanças</t>
  </si>
  <si>
    <t>Em caso de obra, serviço de manutenção ou uma outra situação de mudança identificada pelo operador que esteja em curso durante a auditoria da Anac, verificar a execução dos procedimentos previstos na AISO/PESO respectivo, de acordo com o plano de acompanhamento da mudança previamente estabelecido (Itens 9.5.2.2 e 9.5.2.3f da IS 153.51-001). Além disso, verificar tais procedimentos ou mudança afetam a eficácia dos controles de risco existentes ou se novos perigos e riscos à segurança operacional podem ter sido introduzidos inadvertidamente (Item 9.5.2 da IS 153.51-001).</t>
  </si>
  <si>
    <t>153.53 (a)(3)
153.59(c)</t>
  </si>
  <si>
    <t>Promoção da segurança operacional</t>
  </si>
  <si>
    <t>O inspetor deve avaliar a distribuição dos meios na área operacional (murais, monitores, lista de distribuição de e-mails) utilizados para comunicação da segurança operacional à comunidade aeroportuária. 
Para isso, realizar visitas à sala dos fiscais, COA, salas de ESATAs e SCI para verificar as informações de segurança operacional difundidas. 
Em caso de situações que iniciaram o gerenciamento da mudança, verificar se os controles de risco estão adequadamente divulgados para os afetados por tais mudanças.
As informações divulgadas devem cobrir no mínimo:
(1) informações críticas sobre segurança operacional;
(2) explicar sobre a adoção de ações específicas para aumentar a segurança operacional;
(3) explicar sobre inclusão ou alterações de procedimentos de segurança operacional; e
(4)  conteúdo da política e dos objetivos de segurança operacional.</t>
  </si>
  <si>
    <t>T4.1. Gerenciamento da Segurança Operacional</t>
  </si>
  <si>
    <t>T4.2.1</t>
  </si>
  <si>
    <t>B</t>
  </si>
  <si>
    <t>IS 153.133-001, Item 6.2.1(a)</t>
  </si>
  <si>
    <t>Programação da atividade: Horário, periodicidade e instruções</t>
  </si>
  <si>
    <t>Execução da atividade no horário e periodicidade previstos no MOPS (aplicável de acordo se a atividade é de monitoramento no sítio aeroportuário ou na ASA). Documentos de apoio à atividade fornecem orientações específicas quanto a identificação da espécie da fauna. Em caso de PGRF, foi utilizado mapa de grade. Quando os focos de atração forem temporários, mas sua existência for recorrente em determinadas áreas, estas também devem ser mapeadas.</t>
  </si>
  <si>
    <t>T4.2.2</t>
  </si>
  <si>
    <t>IS 153.133-001, Item 6.2.1(b)</t>
  </si>
  <si>
    <t>Pessoal envolvido, veículo e equipamentos</t>
  </si>
  <si>
    <t>Pessoal responsável foi treinado para execução dos procedimentos, assim como veículos e equipamentos são adequados. Ser capaz de reconhecer as espécies-problema.</t>
  </si>
  <si>
    <t>T4.2.3</t>
  </si>
  <si>
    <t>153.133(b)
IS 153.133-001, Item 6.2.1(d)</t>
  </si>
  <si>
    <t>Verificação: Fichas padronizadas preenchidas</t>
  </si>
  <si>
    <t xml:space="preserve">Utilização da ficha constante no MOPS. São verificados: 
(1) presença de aglomeração de aves na aproximação da pista de pouso e decolagem ou presença de animais na área operacional que possam colocar em risco as operações aéreas;
(2) identificação de focos de atração no sítio;
(3) Identificação das espécies no sítio
ESCOPO DA ATIVIDADE: Devem ser registradas as espécies da fauna, focos atrativos de fauna, recolhimento de carcaças e verificação do sistema de proteção, além de identificação de vulnerabilidade em relação a acesso de fauna terrestre ao aeródromo. </t>
  </si>
  <si>
    <t>T4.2.4</t>
  </si>
  <si>
    <t>153.133(a)(1)
IS 153.133-001, Item 6.2.1(c)</t>
  </si>
  <si>
    <t>Verificação: Respeita a rota padronizada</t>
  </si>
  <si>
    <t>Seguiu a rota prevista no MOPS (aplicável de acordo se a atividade é de monitoramento no sítio aeroportuário ou na ASA)? São utilizadas referências dos focos atrativos identificados no sítio ou na ASA, durante a execução da atividade</t>
  </si>
  <si>
    <t>T4.2.5</t>
  </si>
  <si>
    <t>IS 153.133-001, Item 6.2.1(e)</t>
  </si>
  <si>
    <t>Verificação: Registro dos resultados em formulário padronizado</t>
  </si>
  <si>
    <t>Ao acompanhar uma atividade de monitoramento de fauna, o inspetor da ANAC constatou que o operador registrou os resultados após término da inspeção de monitoramento? O inspetor deve verificar o procedimento deinido no MOPS, mas os elementos mínimos de registro são:
(1) aglomeração de aves na aproximação da RWY;
(2) espécies de animais que adentram na área operacional;
(3) recolhimento de carcaças e animais em decomposição em até 60 m do eixo da RWY
(4) localização dos animais/focos de atração em planta do aeroporto, organizada em "grade"
Verificar como os dados obtidos na vistoria são incorporados ao banco de dados do gerenciamento de risco da fauna.</t>
  </si>
  <si>
    <t>T4.2. Monitoramento de fauna</t>
  </si>
  <si>
    <t>T4.3 Controle de fauna e focos atrativos no sítio</t>
  </si>
  <si>
    <t>153.501(b)
153.505(g)</t>
  </si>
  <si>
    <t>Presença de fauna no sítio aeroportuário</t>
  </si>
  <si>
    <t>Durante a inspeção, registrar as ocorrências de fauna e verificar se estão compatíveis com a identificação das espécies no mapa de grade do operador. Verificar se há presença de:
(1) ave de médio/grande porte voando nos prolongamentos das cabeceiras (alcance visual);
(2) ave de médio/grande porte voando nos demais setores (laterais das rotas de aproximação e decolagem - alcance visual);
(3) animais na área operacional que potencialmente podem trazer risco significativo à operação (Lebres de porte médio, cães, aves de porte médio/grande, etc).</t>
  </si>
  <si>
    <t>153.501(b)(8)
IS 153.501-001
Item 6.11
153.505(m)(2)</t>
  </si>
  <si>
    <t>Afugentamento de fauna</t>
  </si>
  <si>
    <t>Verificar execução de procedimentos de afugentamento de fauna conforme previsto no MOPS. Algumas técnicas podem ser utilizadas para a dispersão com fauna, de acordo com a espécie, tais como, dispersão com veículo, utilização de dispositivos sonoros ou visuais (lasers) adequados ao tipo de ave ou mamífero. As espécies devem ser direcionadas a regiões onde reduza o risco de colisão com aeronaves e, no caso de mamíferos, devem ser direcionados para fora da área operacional.
Em caso de existência de PGRF, toda prática de afugentamento deve ser registrada. Verificar se o responsável procedeu ao registro, em caso de o procedimento ser executado para de fato afugentar fauna, conforme solicitado pelo inspetor.</t>
  </si>
  <si>
    <t>III e IV ou PGRF</t>
  </si>
  <si>
    <t>153.505(i)(1)</t>
  </si>
  <si>
    <t>Local e recursos para recolhimento e guarda dos animais encontrados na área operacional</t>
  </si>
  <si>
    <t>Verificar se o local destinado à contenção dos animais está adequado que eventualmente sejam recolhidos na área operacional do aeródromo</t>
  </si>
  <si>
    <t>153.501(b)(1) e (7)
IS 153.501-001
Item 6.10
153.505(a)(2)
IS 153.505-001
Item 6</t>
  </si>
  <si>
    <t>Gestão dos focos atrativos de animais no sítio aeroportuário</t>
  </si>
  <si>
    <t>De acordo com o contido no MOPS, verificar os principais focos atrativos no sítio. A existência de ambientes que proveem alimento, água ou abrigo para fauna, tais como: (1) Aparas de vegetação; (2) lagos, áreas alagadiças e demais formas de acúmulo de água; (3) edificações; (4) carcaças de aeronaves; (5) valas de drenagem e galerias de água pluvial; (6) dispositivos de esgotamento sanitário e sistema de tratamento de efluentes.
É esperado que a situação desses focos identificados esteja conforme definido no PGRF ou nos procedimentos básicos contidos no MOPS.</t>
  </si>
  <si>
    <t>153.501(d)(1)</t>
  </si>
  <si>
    <t>Existência de focos atrativos de animais no sítio aeroportuário não mapeados no MOPS</t>
  </si>
  <si>
    <t>Verificar a existência de ambientes que proveem alimento, água ou abrigo para fauna, tais como: (1) Aparas de vegetação; (2) lagos, áreas alagadiças e demais formas de acúmulo de água; (3) edificações; (4) carcaças de aeronaves; (5) valas de drenagem e galerias de água pluvial; (6) dispositivos de esgotamento sanitário e sistema de tratamento de efluentes.
É esperado que os principais focos atrativos situados no sítio aeroportuário constem no MOPS.</t>
  </si>
  <si>
    <t>IS 153.501-001
Item 6.4
IS 153.505-001
Itens 6.2 e 6.3</t>
  </si>
  <si>
    <t>Condições das áreas verdes na área operacional para atração de fauna</t>
  </si>
  <si>
    <t>Verificar nas áreas gramadas da faixa de pista se existe:
(1) vegetação que produz frutos ou sementes que atraiam fauna que possa provocar risco às operações aéreas;
(2) proliferação de insetos, anelídeos ou demais espécies de invertebrados e existência de cupinzeiros, formigueiros e demais insetos que atraiam fauna;
(3) aparas de vegetação com potencial atrativo. Imediatamente após o corte da grama, o operador de aeródromo deve realizar o recolhimento de aparas, principalmente se esta atividade ocorrer em horário próximo de movimentação de aeronaves;
(4) altura da vegetação de acordo com a espécies-problemas (menor que 15 cm, se não houver definição).</t>
  </si>
  <si>
    <t>IS 153.501-001
Itens 6.5.2 e 6.10.1
IS 153.505-001
Item 6.4.1(a)</t>
  </si>
  <si>
    <t>Condições do sistema de drenagem para atração de fauna</t>
  </si>
  <si>
    <t>Verificar os dispositivos de drenagem quanto à capacidade de:
(1) Evitar o acúmulo de água e/ou matéria orgânica que influam direta ou indiretamente na atração e/ou permanência de fauna que possa provocar risco às operações aéreas.
(2) Dificultar o acesso em galerias de águas pluviais para fauna que gera risco às operações aéreas. Podem ser empregadas tiras plásticas, correntes ou grades de proteção, contanto que o emprego de tais dispositivos não altere a vazão prevista para o sistema de drenagem.</t>
  </si>
  <si>
    <t>IS 153.501-001
Item 6.10.2
IS 153.505-001
Item 6.5</t>
  </si>
  <si>
    <t>Dispositivos de esgotamento sanitário no sítio aeroportuário</t>
  </si>
  <si>
    <t>Não deve haver existência de estruturas que depositem e transportem o esgoto a céu aberto, como valões.</t>
  </si>
  <si>
    <t>A</t>
  </si>
  <si>
    <t>IS 153.501-001
Item 6.10.3
IS 153.505-001
Item 6.6
Manual de
BOAS PRÁTICAS NO
GERENCIAMENTO DE RISCO DA FAUNA</t>
  </si>
  <si>
    <t>Lagos, áreas alagadiças e demais formas de acúmulo de água</t>
  </si>
  <si>
    <t>Na medida do possível, os terrenos muito úmidos e a água estagnada nos aeródromos
devem ser drenados. É indicado ainda que, no caso de lagos, lagoas ou bacias de contenção de sistemas de drenagem, quando não é possível a drenagem, sejam recobertos com fios/redes para evitar a atratividade de fauna.</t>
  </si>
  <si>
    <t>IS 153.501-001
Item 6.10.4
IS 153.505-001
Item 6.7</t>
  </si>
  <si>
    <t>Resíduos sólidos no sítio aeroportuário</t>
  </si>
  <si>
    <t>Verificar se lixos descartados no sítio obedecem ao seguinte modo:
a) as lixeiras existentes no lado ar devem ser providas de tampas e possuir capacidade adequada à demanda de lixo prevista nas operações rotineiras do aeródromo;
b) as lixeiras deverão dificultar o alcance por cães, gatos e roedores;
c) a frequência de remoção dos resíduos deve ser adequada à quantidade produzida no aeródromo, com especial atenção aos resíduos orgânicos.</t>
  </si>
  <si>
    <t>IS 153.501-001
Item 6.10.5
IS 153.505-001
Item 6.8</t>
  </si>
  <si>
    <t>Edificações, equipamentos e demais implantações</t>
  </si>
  <si>
    <t>Em algumas locais situados da área operacional, verificar:
(1) o emprego de grades ou telas de proteção, para que a fauna que possa vir a gerar risco às operações aéreas não tenha acesso aos espaços entre lajes e telhados existentes nas edificações e demais construções presentes na área patrimonial do aeródromo;
(2) instalação de espículas no topo de edificações, equipamentos e demais implantações verticalizadas, a fim de evitar o uso dos locais como poleiro;
(3) eliminação, caso seja possível ou viável, de estruturas de alvenaria, edificações, equipamentos e demais implantações verticalizadas que não possuam funcionalidade no lado ar do aeródromo.
(4) No caso de estruturas, as antenas devem receber cortinas, com vista a inibir presença da fauna. Semestralmente, devem ser realizadas vistorias, com vista a avaliar a integridade física das cortinas.
(5) existência de nidificação e/ou abrigo de fauna que possa gerar risco às operações aéreas em hangares, terminal de passageiro, torre de controle, instrumentos de navegação aérea, torres de iluminação, aeronaves desativadas, dentre outros</t>
  </si>
  <si>
    <t>T4.3.1</t>
  </si>
  <si>
    <t>T4.3.2</t>
  </si>
  <si>
    <t>T4.3.3</t>
  </si>
  <si>
    <t>T4.3.4</t>
  </si>
  <si>
    <t>T4.3.5</t>
  </si>
  <si>
    <t>T4.3.6</t>
  </si>
  <si>
    <t>T4.3.7</t>
  </si>
  <si>
    <t>T4.3.8</t>
  </si>
  <si>
    <t>T4.3.9</t>
  </si>
  <si>
    <t>T4.3.10</t>
  </si>
  <si>
    <t>T4.3.11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</si>
</sst>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5"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b/>
      <i/>
      <sz val="9"/>
      <name val="Calibri"/>
      <family val="2"/>
      <scheme val="minor"/>
    </font>
    <font>
      <i/>
      <sz val="9"/>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
      <i/>
      <sz val="9"/>
      <color theme="1"/>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89">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5" fillId="0" borderId="0" xfId="0" applyFont="1"/>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6" fillId="0" borderId="5" xfId="0" applyFont="1" applyBorder="1" applyAlignment="1">
      <alignment horizontal="center" vertical="center"/>
    </xf>
    <xf numFmtId="0" fontId="8" fillId="0" borderId="0" xfId="0" applyFont="1" applyAlignment="1">
      <alignment vertical="center" wrapText="1"/>
    </xf>
    <xf numFmtId="0" fontId="5" fillId="0" borderId="0" xfId="0" applyFont="1" applyAlignment="1">
      <alignment horizont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0"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0" fillId="0" borderId="1" xfId="0" applyFont="1" applyBorder="1" applyAlignment="1">
      <alignment vertical="center"/>
    </xf>
    <xf numFmtId="9" fontId="0" fillId="0" borderId="1" xfId="0" applyNumberFormat="1" applyBorder="1" applyAlignment="1">
      <alignment horizontal="left" vertical="center" wrapText="1" indent="1"/>
    </xf>
    <xf numFmtId="0" fontId="10"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13" fillId="0" borderId="0" xfId="0" applyFont="1" applyAlignment="1" applyProtection="1">
      <alignment vertical="center" wrapText="1"/>
      <protection locked="0"/>
    </xf>
    <xf numFmtId="0" fontId="3" fillId="0" borderId="6" xfId="0" applyFont="1" applyBorder="1" applyAlignment="1">
      <alignment vertical="center" wrapText="1"/>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xf>
    <xf numFmtId="165" fontId="3" fillId="0" borderId="6" xfId="0" applyNumberFormat="1" applyFont="1" applyBorder="1" applyAlignment="1">
      <alignment horizontal="center" vertical="center"/>
    </xf>
    <xf numFmtId="0" fontId="6" fillId="0" borderId="5" xfId="0" applyFont="1" applyBorder="1" applyAlignment="1">
      <alignment horizontal="left" vertical="center" indent="1"/>
    </xf>
    <xf numFmtId="0" fontId="5" fillId="6" borderId="0" xfId="0" applyFont="1" applyFill="1" applyAlignment="1">
      <alignment horizontal="center" vertical="center"/>
    </xf>
    <xf numFmtId="9" fontId="2" fillId="0" borderId="6" xfId="0" applyNumberFormat="1" applyFont="1" applyBorder="1" applyAlignment="1">
      <alignment horizontal="center" vertical="center"/>
    </xf>
    <xf numFmtId="0" fontId="6" fillId="4" borderId="1" xfId="0" applyFont="1" applyFill="1" applyBorder="1" applyAlignment="1">
      <alignment vertical="center" wrapText="1"/>
    </xf>
    <xf numFmtId="0" fontId="6" fillId="2" borderId="1" xfId="0" applyFont="1" applyFill="1" applyBorder="1" applyAlignment="1">
      <alignment horizontal="left" vertical="center" wrapText="1" indent="1"/>
    </xf>
    <xf numFmtId="0" fontId="3" fillId="0" borderId="1" xfId="0" applyFont="1" applyBorder="1" applyAlignment="1">
      <alignment horizontal="center" vertical="center"/>
    </xf>
    <xf numFmtId="9" fontId="2" fillId="0" borderId="0" xfId="1" applyFont="1" applyFill="1" applyAlignment="1">
      <alignment horizontal="center" vertical="center"/>
    </xf>
    <xf numFmtId="164" fontId="2" fillId="0" borderId="0" xfId="0" applyNumberFormat="1" applyFont="1" applyAlignment="1">
      <alignment horizontal="center" vertical="center"/>
    </xf>
    <xf numFmtId="164" fontId="14" fillId="0" borderId="0" xfId="0" applyNumberFormat="1" applyFont="1" applyAlignment="1">
      <alignment horizontal="center" vertical="center"/>
    </xf>
    <xf numFmtId="165" fontId="14" fillId="0" borderId="0" xfId="1" applyNumberFormat="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5" borderId="2" xfId="0" applyFont="1" applyFill="1" applyBorder="1" applyAlignment="1">
      <alignment horizontal="left" vertical="center" wrapText="1" indent="2"/>
    </xf>
    <xf numFmtId="0" fontId="3" fillId="5" borderId="0" xfId="0" applyFont="1" applyFill="1" applyAlignment="1">
      <alignment horizontal="left" vertical="center" wrapText="1" indent="1"/>
    </xf>
    <xf numFmtId="0" fontId="5" fillId="7" borderId="1" xfId="0" applyFont="1" applyFill="1" applyBorder="1" applyAlignment="1" applyProtection="1">
      <alignment horizontal="left" vertical="center" wrapText="1"/>
      <protection locked="0"/>
    </xf>
    <xf numFmtId="0" fontId="2" fillId="7" borderId="1" xfId="0" applyFont="1" applyFill="1" applyBorder="1" applyAlignment="1" applyProtection="1">
      <alignment horizontal="left" vertical="center" wrapText="1"/>
      <protection locked="0"/>
    </xf>
    <xf numFmtId="0" fontId="2" fillId="5" borderId="0" xfId="0" applyFont="1" applyFill="1" applyAlignment="1">
      <alignment vertical="center"/>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2" fillId="5" borderId="1" xfId="0" applyFont="1" applyFill="1" applyBorder="1" applyAlignment="1">
      <alignment horizontal="center" vertical="center"/>
    </xf>
    <xf numFmtId="0" fontId="2" fillId="5" borderId="0" xfId="0" applyFont="1" applyFill="1" applyAlignment="1">
      <alignment horizontal="left" vertical="center" indent="2"/>
    </xf>
    <xf numFmtId="165" fontId="2" fillId="0" borderId="0" xfId="1" applyNumberFormat="1" applyFont="1" applyFill="1" applyBorder="1" applyAlignment="1">
      <alignment horizontal="center" vertical="center"/>
    </xf>
    <xf numFmtId="0" fontId="10" fillId="5" borderId="3"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2" xfId="0" applyFont="1" applyBorder="1" applyAlignment="1">
      <alignment horizontal="left" vertical="center" wrapText="1"/>
    </xf>
    <xf numFmtId="0" fontId="13" fillId="0" borderId="0" xfId="0" applyFont="1" applyAlignment="1">
      <alignment horizontal="left" vertical="center" wrapText="1" indent="1"/>
    </xf>
    <xf numFmtId="0" fontId="5" fillId="0" borderId="6" xfId="0" applyFont="1" applyBorder="1" applyAlignment="1">
      <alignment horizontal="left" vertical="center" wrapText="1"/>
    </xf>
    <xf numFmtId="0" fontId="6" fillId="0" borderId="0" xfId="0" applyFont="1" applyAlignment="1">
      <alignment horizontal="center" vertical="top" wrapTex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7"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2">
    <dxf>
      <font>
        <color theme="0" tint="-4.9989318521683403E-2"/>
      </font>
    </dxf>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75564C1E-872C-449B-94C0-6AD0C8047E1F}"/>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771AB83F-2439-4F26-840D-7F4702DD8B14}"/>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E65C7DA9-5E7E-4281-990A-7009ABA0B3EE}"/>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879D1ECF-9008-4A47-B0C4-01AD7BBB6E4F}"/>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C6451C02-5FC5-4245-B9D8-D8A327D02A42}"/>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F6F8F71A-4BDE-4A6D-9D51-3AFDBE5E1BC4}"/>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5C0F7298-6A39-4356-854D-1BCBD57DBF0E}"/>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75FFDF7A-8383-43B4-A4AF-88A8B2E6EB40}"/>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84A5B514-3BB3-4529-AB0A-07E7CBC16EFF}"/>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A7AAE7DF-A975-4C16-B609-DCFA5B9D82D0}"/>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C2178878-A1D4-43E9-9570-2DBF92410D5A}"/>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03422E11-A89E-4773-A756-09E61AFAD1E2}"/>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4D957B31-8D1B-463E-9CC6-B4704979874C}"/>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D196FB9E-06E0-431C-B6C7-B00C268B8062}"/>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A13308CB-3DFA-4C11-8004-777991262BDB}"/>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1A4766B6-EB25-422D-A233-B7F6918F454D}"/>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5FEBFF43-E12A-4253-ACE1-93674B76082D}"/>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AFDC92CA-EEE1-45AF-B0CC-F37E60436447}"/>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11</xdr:col>
      <xdr:colOff>629107</xdr:colOff>
      <xdr:row>8</xdr:row>
      <xdr:rowOff>158750</xdr:rowOff>
    </xdr:to>
    <xdr:pic>
      <xdr:nvPicPr>
        <xdr:cNvPr id="2" name="Imagem 1">
          <a:extLst>
            <a:ext uri="{FF2B5EF4-FFF2-40B4-BE49-F238E27FC236}">
              <a16:creationId xmlns:a16="http://schemas.microsoft.com/office/drawing/2014/main" id="{88FBE43E-F45B-4BCB-A6EA-B1462E1E2D46}"/>
            </a:ext>
          </a:extLst>
        </xdr:cNvPr>
        <xdr:cNvPicPr>
          <a:picLocks noChangeAspect="1"/>
        </xdr:cNvPicPr>
      </xdr:nvPicPr>
      <xdr:blipFill>
        <a:blip xmlns:r="http://schemas.openxmlformats.org/officeDocument/2006/relationships" r:embed="rId1"/>
        <a:stretch>
          <a:fillRect/>
        </a:stretch>
      </xdr:blipFill>
      <xdr:spPr>
        <a:xfrm>
          <a:off x="10255249" y="687916"/>
          <a:ext cx="883107" cy="814917"/>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1169-A9F7-499D-8A4E-ED672383DA06}">
  <sheetPr>
    <tabColor theme="2" tint="-0.499984740745262"/>
  </sheetPr>
  <dimension ref="B1:C11"/>
  <sheetViews>
    <sheetView showGridLines="0" topLeftCell="A26" zoomScale="90" zoomScaleNormal="90" workbookViewId="0">
      <selection activeCell="C5" sqref="C5"/>
    </sheetView>
  </sheetViews>
  <sheetFormatPr defaultRowHeight="15" x14ac:dyDescent="0.25"/>
  <cols>
    <col min="1" max="1" width="2.5703125" customWidth="1"/>
    <col min="2" max="2" width="44.140625" bestFit="1" customWidth="1"/>
    <col min="3" max="3" width="150.28515625" customWidth="1"/>
    <col min="4" max="4" width="3.7109375" customWidth="1"/>
  </cols>
  <sheetData>
    <row r="1" spans="2:3" ht="6.75" customHeight="1" x14ac:dyDescent="0.25"/>
    <row r="2" spans="2:3" ht="79.5" customHeight="1" x14ac:dyDescent="0.25">
      <c r="B2" s="71" t="s">
        <v>0</v>
      </c>
      <c r="C2" s="72"/>
    </row>
    <row r="3" spans="2:3" ht="6.75" customHeight="1" x14ac:dyDescent="0.25"/>
    <row r="4" spans="2:3" ht="285" x14ac:dyDescent="0.25">
      <c r="B4" s="73" t="s">
        <v>1</v>
      </c>
      <c r="C4" s="31" t="s">
        <v>2</v>
      </c>
    </row>
    <row r="5" spans="2:3" ht="225" x14ac:dyDescent="0.25">
      <c r="B5" s="74"/>
      <c r="C5" s="32" t="s">
        <v>3</v>
      </c>
    </row>
    <row r="6" spans="2:3" x14ac:dyDescent="0.25">
      <c r="B6" s="33" t="s">
        <v>4</v>
      </c>
      <c r="C6" s="34" t="s">
        <v>5</v>
      </c>
    </row>
    <row r="7" spans="2:3" x14ac:dyDescent="0.25">
      <c r="B7" s="33" t="s">
        <v>6</v>
      </c>
      <c r="C7" s="34" t="s">
        <v>7</v>
      </c>
    </row>
    <row r="8" spans="2:3" ht="49.5" customHeight="1" x14ac:dyDescent="0.25">
      <c r="B8" s="33" t="s">
        <v>8</v>
      </c>
      <c r="C8" s="34" t="s">
        <v>9</v>
      </c>
    </row>
    <row r="9" spans="2:3" ht="135" x14ac:dyDescent="0.25">
      <c r="B9" s="33" t="s">
        <v>10</v>
      </c>
      <c r="C9" s="34" t="s">
        <v>11</v>
      </c>
    </row>
    <row r="10" spans="2:3" ht="45" x14ac:dyDescent="0.25">
      <c r="B10" s="35" t="s">
        <v>12</v>
      </c>
      <c r="C10" s="36" t="s">
        <v>13</v>
      </c>
    </row>
    <row r="11" spans="2:3" ht="30" customHeight="1" x14ac:dyDescent="0.25">
      <c r="B11" s="37" t="s">
        <v>14</v>
      </c>
      <c r="C11" s="38" t="s">
        <v>15</v>
      </c>
    </row>
  </sheetData>
  <sheetProtection algorithmName="SHA-512" hashValue="yRmihgh//VxXdq32wi5C6E7JyiIuU+UhYQyJNWXNs4u4/StMLNPoKmIo4D0GbbNmLJb9NJ51Evbm6O9H/vj9MQ==" saltValue="tYl194meJnW9hhE2xEUrPw=="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0AAB-3BFC-4978-81AD-6E95924BC893}">
  <sheetPr>
    <tabColor theme="4" tint="0.39997558519241921"/>
  </sheetPr>
  <dimension ref="B1:Y52"/>
  <sheetViews>
    <sheetView showGridLines="0" tabSelected="1" zoomScaleNormal="100" workbookViewId="0">
      <selection activeCell="H4" sqref="H4:I4"/>
    </sheetView>
  </sheetViews>
  <sheetFormatPr defaultColWidth="9.140625" defaultRowHeight="12" x14ac:dyDescent="0.2"/>
  <cols>
    <col min="1" max="1" width="1.28515625" style="1" customWidth="1"/>
    <col min="2" max="2" width="0.85546875" style="1" customWidth="1"/>
    <col min="3" max="3" width="6" style="2" customWidth="1"/>
    <col min="4" max="4" width="4.42578125" style="2" hidden="1" customWidth="1"/>
    <col min="5" max="5" width="4.140625" style="2" customWidth="1"/>
    <col min="6" max="6" width="8.42578125" style="2" customWidth="1"/>
    <col min="7" max="7" width="9.140625" style="2" hidden="1" customWidth="1"/>
    <col min="8" max="8" width="13.7109375" style="2" customWidth="1"/>
    <col min="9" max="9" width="64" style="3" customWidth="1"/>
    <col min="10" max="10" width="0.7109375" style="3" customWidth="1"/>
    <col min="11" max="11" width="56.42578125" style="3" customWidth="1"/>
    <col min="12" max="12" width="10.28515625" style="3" customWidth="1"/>
    <col min="13" max="13" width="30.7109375" style="11" customWidth="1"/>
    <col min="14" max="14" width="0.5703125" style="11" customWidth="1"/>
    <col min="15" max="15" width="3.85546875" style="11" bestFit="1" customWidth="1"/>
    <col min="16" max="16" width="5.140625" style="11" bestFit="1" customWidth="1"/>
    <col min="17" max="17" width="4.5703125" style="11" bestFit="1" customWidth="1"/>
    <col min="18" max="18" width="8.28515625" style="11" hidden="1" customWidth="1"/>
    <col min="19" max="19" width="0.85546875" style="3" hidden="1" customWidth="1"/>
    <col min="20" max="20" width="1.140625" style="1" hidden="1" customWidth="1"/>
    <col min="21" max="21" width="1.85546875" style="1" hidden="1" customWidth="1"/>
    <col min="22" max="22" width="2.28515625" style="1" hidden="1" customWidth="1"/>
    <col min="23" max="23" width="9.140625" style="1" hidden="1" customWidth="1"/>
    <col min="24" max="16384" width="9.140625" style="1"/>
  </cols>
  <sheetData>
    <row r="1" spans="2:25" s="16" customFormat="1" ht="6" customHeight="1" x14ac:dyDescent="0.25">
      <c r="C1" s="9"/>
      <c r="D1" s="9"/>
      <c r="E1" s="9"/>
      <c r="F1" s="39"/>
      <c r="G1" s="9"/>
      <c r="H1" s="39"/>
      <c r="I1" s="40"/>
      <c r="J1" s="40"/>
      <c r="K1" s="40"/>
      <c r="L1" s="40"/>
      <c r="M1" s="40"/>
      <c r="N1" s="40"/>
      <c r="O1" s="40"/>
      <c r="P1" s="40"/>
      <c r="Q1" s="40"/>
      <c r="R1" s="40"/>
      <c r="S1" s="40"/>
    </row>
    <row r="2" spans="2:25" s="16" customFormat="1" ht="15" customHeight="1" x14ac:dyDescent="0.25">
      <c r="C2" s="75" t="s">
        <v>16</v>
      </c>
      <c r="D2" s="75"/>
      <c r="E2" s="75"/>
      <c r="F2" s="75"/>
      <c r="G2" s="41"/>
      <c r="H2" s="76" t="s">
        <v>17</v>
      </c>
      <c r="I2" s="76"/>
      <c r="J2" s="40"/>
      <c r="K2" s="77" t="s">
        <v>18</v>
      </c>
      <c r="L2" s="77"/>
      <c r="M2" s="77"/>
      <c r="N2" s="77"/>
      <c r="O2" s="77"/>
      <c r="P2" s="77"/>
      <c r="Q2" s="77"/>
      <c r="R2" s="41"/>
      <c r="S2" s="40"/>
    </row>
    <row r="3" spans="2:25" s="16" customFormat="1" ht="14.25" customHeight="1" x14ac:dyDescent="0.25">
      <c r="C3" s="75" t="s">
        <v>19</v>
      </c>
      <c r="D3" s="75"/>
      <c r="E3" s="75"/>
      <c r="F3" s="75"/>
      <c r="G3" s="20"/>
      <c r="H3" s="78" t="s">
        <v>20</v>
      </c>
      <c r="I3" s="79"/>
      <c r="J3" s="40"/>
      <c r="K3" s="77"/>
      <c r="L3" s="77"/>
      <c r="M3" s="77"/>
      <c r="N3" s="77"/>
      <c r="O3" s="77"/>
      <c r="P3" s="77"/>
      <c r="Q3" s="77"/>
      <c r="R3" s="20"/>
      <c r="S3" s="40"/>
    </row>
    <row r="4" spans="2:25" s="16" customFormat="1" ht="14.25" customHeight="1" x14ac:dyDescent="0.25">
      <c r="C4" s="75" t="s">
        <v>21</v>
      </c>
      <c r="D4" s="75"/>
      <c r="E4" s="75"/>
      <c r="F4" s="75"/>
      <c r="G4" s="20"/>
      <c r="H4" s="78" t="s">
        <v>22</v>
      </c>
      <c r="I4" s="79"/>
      <c r="J4" s="40"/>
      <c r="K4" s="77"/>
      <c r="L4" s="77"/>
      <c r="M4" s="77"/>
      <c r="N4" s="77"/>
      <c r="O4" s="77"/>
      <c r="P4" s="77"/>
      <c r="Q4" s="77"/>
      <c r="R4" s="20"/>
      <c r="S4" s="40"/>
    </row>
    <row r="5" spans="2:25" s="16" customFormat="1" ht="14.25" customHeight="1" x14ac:dyDescent="0.25">
      <c r="C5" s="75" t="s">
        <v>23</v>
      </c>
      <c r="D5" s="75"/>
      <c r="E5" s="75"/>
      <c r="F5" s="75"/>
      <c r="G5" s="20"/>
      <c r="H5" s="78" t="s">
        <v>24</v>
      </c>
      <c r="I5" s="79"/>
      <c r="J5" s="40"/>
      <c r="K5" s="77"/>
      <c r="L5" s="77"/>
      <c r="M5" s="77"/>
      <c r="N5" s="77"/>
      <c r="O5" s="77"/>
      <c r="P5" s="77"/>
      <c r="Q5" s="77"/>
      <c r="R5" s="20"/>
      <c r="S5" s="40"/>
    </row>
    <row r="6" spans="2:25" s="16" customFormat="1" ht="14.25" customHeight="1" x14ac:dyDescent="0.25">
      <c r="C6" s="75" t="s">
        <v>25</v>
      </c>
      <c r="D6" s="75"/>
      <c r="E6" s="75"/>
      <c r="F6" s="75"/>
      <c r="G6" s="42"/>
      <c r="H6" s="78" t="s">
        <v>26</v>
      </c>
      <c r="I6" s="79"/>
      <c r="J6" s="40"/>
      <c r="K6" s="77"/>
      <c r="L6" s="77"/>
      <c r="M6" s="77"/>
      <c r="N6" s="77"/>
      <c r="O6" s="77"/>
      <c r="P6" s="77"/>
      <c r="Q6" s="77"/>
      <c r="R6" s="42"/>
      <c r="S6" s="42"/>
    </row>
    <row r="7" spans="2:25" s="16" customFormat="1" ht="14.25" customHeight="1" x14ac:dyDescent="0.25">
      <c r="C7" s="75" t="s">
        <v>27</v>
      </c>
      <c r="D7" s="75"/>
      <c r="E7" s="75"/>
      <c r="F7" s="75"/>
      <c r="G7" s="42"/>
      <c r="H7" s="78" t="s">
        <v>28</v>
      </c>
      <c r="I7" s="79"/>
      <c r="J7" s="40"/>
      <c r="K7" s="77"/>
      <c r="L7" s="77"/>
      <c r="M7" s="77"/>
      <c r="N7" s="77"/>
      <c r="O7" s="77"/>
      <c r="P7" s="77"/>
      <c r="Q7" s="77"/>
      <c r="R7" s="42"/>
      <c r="S7" s="42"/>
    </row>
    <row r="8" spans="2:25" s="16" customFormat="1" ht="14.25" customHeight="1" x14ac:dyDescent="0.25">
      <c r="C8" s="75" t="s">
        <v>29</v>
      </c>
      <c r="D8" s="75"/>
      <c r="E8" s="75"/>
      <c r="F8" s="75"/>
      <c r="G8" s="42"/>
      <c r="H8" s="78" t="s">
        <v>30</v>
      </c>
      <c r="I8" s="79"/>
      <c r="J8" s="40"/>
      <c r="K8" s="77"/>
      <c r="L8" s="77"/>
      <c r="M8" s="77"/>
      <c r="N8" s="77"/>
      <c r="O8" s="77"/>
      <c r="P8" s="77"/>
      <c r="Q8" s="77"/>
      <c r="R8" s="42"/>
      <c r="S8" s="42"/>
    </row>
    <row r="9" spans="2:25" s="16" customFormat="1" ht="14.25" customHeight="1" x14ac:dyDescent="0.25">
      <c r="C9" s="75" t="s">
        <v>31</v>
      </c>
      <c r="D9" s="75"/>
      <c r="E9" s="75"/>
      <c r="F9" s="75"/>
      <c r="G9" s="42"/>
      <c r="H9" s="78" t="s">
        <v>32</v>
      </c>
      <c r="I9" s="79"/>
      <c r="J9" s="40"/>
      <c r="K9" s="77"/>
      <c r="L9" s="77"/>
      <c r="M9" s="77"/>
      <c r="N9" s="77"/>
      <c r="O9" s="77"/>
      <c r="P9" s="77"/>
      <c r="Q9" s="77"/>
      <c r="R9" s="42"/>
      <c r="S9" s="42"/>
    </row>
    <row r="10" spans="2:25" ht="5.25" customHeight="1" x14ac:dyDescent="0.2">
      <c r="B10" s="3"/>
      <c r="C10" s="3"/>
      <c r="D10" s="24"/>
      <c r="E10" s="3"/>
      <c r="F10" s="3"/>
      <c r="G10" s="3"/>
      <c r="H10" s="3"/>
      <c r="J10" s="5"/>
      <c r="K10" s="5"/>
      <c r="L10" s="5"/>
      <c r="N10" s="5"/>
      <c r="O10" s="5"/>
      <c r="P10" s="5"/>
      <c r="Q10" s="5"/>
      <c r="R10" s="5"/>
      <c r="S10" s="5"/>
    </row>
    <row r="11" spans="2:25" ht="13.5" customHeight="1" x14ac:dyDescent="0.2">
      <c r="C11" s="52" t="s">
        <v>33</v>
      </c>
      <c r="D11" s="52" t="s">
        <v>34</v>
      </c>
      <c r="E11" s="52" t="s">
        <v>35</v>
      </c>
      <c r="F11" s="52" t="s">
        <v>36</v>
      </c>
      <c r="G11" s="52" t="s">
        <v>37</v>
      </c>
      <c r="H11" s="52" t="s">
        <v>38</v>
      </c>
      <c r="I11" s="52" t="s">
        <v>39</v>
      </c>
      <c r="J11" s="1"/>
      <c r="K11" s="81" t="s">
        <v>40</v>
      </c>
      <c r="L11" s="82"/>
      <c r="M11" s="83"/>
      <c r="N11" s="5"/>
      <c r="O11" s="80" t="s">
        <v>41</v>
      </c>
      <c r="P11" s="80"/>
      <c r="Q11" s="80"/>
      <c r="R11" s="12"/>
      <c r="S11" s="5"/>
    </row>
    <row r="12" spans="2:25" ht="3" customHeight="1" x14ac:dyDescent="0.2">
      <c r="C12" s="1"/>
      <c r="D12" s="23"/>
      <c r="E12" s="1"/>
      <c r="F12" s="1"/>
      <c r="G12" s="1"/>
      <c r="H12" s="1"/>
      <c r="I12" s="1"/>
      <c r="J12" s="1"/>
      <c r="K12" s="1"/>
      <c r="L12" s="1"/>
      <c r="N12" s="13"/>
      <c r="O12" s="13"/>
      <c r="P12" s="13"/>
      <c r="Q12" s="13"/>
      <c r="R12" s="13"/>
      <c r="S12" s="1"/>
    </row>
    <row r="13" spans="2:25" ht="21.75" customHeight="1" x14ac:dyDescent="0.2">
      <c r="C13" s="10"/>
      <c r="D13" s="4">
        <v>1.5</v>
      </c>
      <c r="E13" s="10"/>
      <c r="F13" s="10"/>
      <c r="G13" s="10"/>
      <c r="H13" s="10"/>
      <c r="I13" s="50" t="s">
        <v>42</v>
      </c>
      <c r="J13" s="5"/>
      <c r="K13" s="57" t="s">
        <v>43</v>
      </c>
      <c r="L13" s="57" t="s">
        <v>44</v>
      </c>
      <c r="M13" s="57" t="s">
        <v>45</v>
      </c>
      <c r="N13" s="5"/>
      <c r="O13" s="52" t="s">
        <v>46</v>
      </c>
      <c r="P13" s="52" t="s">
        <v>47</v>
      </c>
      <c r="Q13" s="52" t="s">
        <v>48</v>
      </c>
      <c r="R13" s="52" t="s">
        <v>49</v>
      </c>
      <c r="S13" s="5"/>
    </row>
    <row r="14" spans="2:25" ht="3" customHeight="1" x14ac:dyDescent="0.2">
      <c r="C14" s="1"/>
      <c r="D14" s="23"/>
      <c r="E14" s="1"/>
      <c r="F14" s="1"/>
      <c r="G14" s="1"/>
      <c r="H14" s="1"/>
      <c r="I14" s="8"/>
      <c r="J14" s="1"/>
      <c r="K14" s="1"/>
      <c r="L14" s="1"/>
      <c r="N14" s="13"/>
      <c r="O14" s="13"/>
      <c r="P14" s="13"/>
      <c r="Q14" s="13"/>
      <c r="R14" s="13"/>
      <c r="S14" s="1"/>
    </row>
    <row r="15" spans="2:25" ht="17.25" customHeight="1" x14ac:dyDescent="0.2">
      <c r="C15" s="10"/>
      <c r="D15" s="4">
        <v>5</v>
      </c>
      <c r="E15" s="10"/>
      <c r="F15" s="10"/>
      <c r="G15" s="10"/>
      <c r="H15" s="10"/>
      <c r="I15" s="51" t="s">
        <v>86</v>
      </c>
      <c r="J15" s="5"/>
      <c r="K15" s="5"/>
      <c r="L15" s="5"/>
      <c r="N15" s="13"/>
      <c r="O15" s="13"/>
      <c r="P15" s="13"/>
      <c r="Q15" s="13"/>
      <c r="R15" s="13"/>
      <c r="S15" s="5"/>
      <c r="W15" s="52" t="s">
        <v>49</v>
      </c>
    </row>
    <row r="16" spans="2:25" ht="168" x14ac:dyDescent="0.2">
      <c r="C16" s="58" t="s">
        <v>50</v>
      </c>
      <c r="D16" s="4">
        <v>5</v>
      </c>
      <c r="E16" s="4" t="s">
        <v>51</v>
      </c>
      <c r="F16" s="59" t="s">
        <v>52</v>
      </c>
      <c r="G16" s="59"/>
      <c r="H16" s="60" t="s">
        <v>68</v>
      </c>
      <c r="I16" s="61" t="s">
        <v>69</v>
      </c>
      <c r="J16" s="62"/>
      <c r="K16" s="63" t="s">
        <v>70</v>
      </c>
      <c r="L16" s="63"/>
      <c r="M16" s="64"/>
      <c r="N16" s="65"/>
      <c r="O16" s="66"/>
      <c r="P16" s="67"/>
      <c r="Q16" s="68" t="str">
        <f t="shared" ref="Q16:Q21" si="0">IF($O16="N/A","",IF($P16="","",IF($P16&gt;=85%,"C","NC")))</f>
        <v/>
      </c>
      <c r="R16" s="7" t="str">
        <f t="shared" ref="R16:R21" si="1">IF($O16="N/A","",IF($P16="","",$P16*$W16))</f>
        <v/>
      </c>
      <c r="S16" s="5"/>
      <c r="T16" s="13"/>
      <c r="U16" s="13"/>
      <c r="V16" s="13"/>
      <c r="W16" s="48">
        <f t="shared" ref="W16:W21" si="2">IF(O16="N/A",0,D16)</f>
        <v>5</v>
      </c>
      <c r="X16" s="16"/>
      <c r="Y16" s="16"/>
    </row>
    <row r="17" spans="3:25" ht="120" x14ac:dyDescent="0.2">
      <c r="C17" s="58" t="s">
        <v>53</v>
      </c>
      <c r="D17" s="4">
        <v>5</v>
      </c>
      <c r="E17" s="4" t="s">
        <v>51</v>
      </c>
      <c r="F17" s="59" t="s">
        <v>52</v>
      </c>
      <c r="G17" s="59"/>
      <c r="H17" s="59" t="s">
        <v>71</v>
      </c>
      <c r="I17" s="61" t="s">
        <v>72</v>
      </c>
      <c r="J17" s="62"/>
      <c r="K17" s="63" t="s">
        <v>73</v>
      </c>
      <c r="L17" s="63"/>
      <c r="M17" s="64"/>
      <c r="N17" s="65"/>
      <c r="O17" s="66"/>
      <c r="P17" s="67"/>
      <c r="Q17" s="68" t="str">
        <f t="shared" si="0"/>
        <v/>
      </c>
      <c r="R17" s="7" t="str">
        <f t="shared" si="1"/>
        <v/>
      </c>
      <c r="S17" s="5"/>
      <c r="T17" s="13"/>
      <c r="U17" s="13"/>
      <c r="V17" s="13"/>
      <c r="W17" s="48">
        <f t="shared" si="2"/>
        <v>5</v>
      </c>
      <c r="X17" s="16"/>
      <c r="Y17" s="16"/>
    </row>
    <row r="18" spans="3:25" ht="72" x14ac:dyDescent="0.2">
      <c r="C18" s="58" t="s">
        <v>54</v>
      </c>
      <c r="D18" s="4">
        <v>5</v>
      </c>
      <c r="E18" s="4" t="s">
        <v>51</v>
      </c>
      <c r="F18" s="59" t="s">
        <v>52</v>
      </c>
      <c r="G18" s="59"/>
      <c r="H18" s="59" t="s">
        <v>74</v>
      </c>
      <c r="I18" s="61" t="s">
        <v>75</v>
      </c>
      <c r="J18" s="62"/>
      <c r="K18" s="63" t="s">
        <v>76</v>
      </c>
      <c r="L18" s="63"/>
      <c r="M18" s="64"/>
      <c r="N18" s="65"/>
      <c r="O18" s="66"/>
      <c r="P18" s="67"/>
      <c r="Q18" s="68" t="str">
        <f>IF($O18="N/A","",IF($P18="","",IF($P18&gt;=85%,"C","NC")))</f>
        <v/>
      </c>
      <c r="R18" s="7" t="str">
        <f t="shared" si="1"/>
        <v/>
      </c>
      <c r="S18" s="5"/>
      <c r="T18" s="13"/>
      <c r="U18" s="13"/>
      <c r="V18" s="13"/>
      <c r="W18" s="48">
        <f t="shared" si="2"/>
        <v>5</v>
      </c>
      <c r="X18" s="16"/>
      <c r="Y18" s="16"/>
    </row>
    <row r="19" spans="3:25" ht="60" x14ac:dyDescent="0.2">
      <c r="C19" s="58" t="s">
        <v>55</v>
      </c>
      <c r="D19" s="4">
        <v>5</v>
      </c>
      <c r="E19" s="4" t="s">
        <v>51</v>
      </c>
      <c r="F19" s="59" t="s">
        <v>52</v>
      </c>
      <c r="G19" s="59"/>
      <c r="H19" s="59" t="s">
        <v>77</v>
      </c>
      <c r="I19" s="61" t="s">
        <v>78</v>
      </c>
      <c r="J19" s="62"/>
      <c r="K19" s="63" t="s">
        <v>79</v>
      </c>
      <c r="L19" s="63"/>
      <c r="M19" s="64"/>
      <c r="N19" s="65"/>
      <c r="O19" s="66"/>
      <c r="P19" s="67"/>
      <c r="Q19" s="68" t="str">
        <f t="shared" si="0"/>
        <v/>
      </c>
      <c r="R19" s="7" t="str">
        <f t="shared" si="1"/>
        <v/>
      </c>
      <c r="S19" s="5"/>
      <c r="T19" s="13"/>
      <c r="U19" s="13"/>
      <c r="V19" s="13"/>
      <c r="W19" s="48">
        <f t="shared" si="2"/>
        <v>5</v>
      </c>
      <c r="X19" s="16"/>
      <c r="Y19" s="16"/>
    </row>
    <row r="20" spans="3:25" ht="120" x14ac:dyDescent="0.2">
      <c r="C20" s="58" t="s">
        <v>56</v>
      </c>
      <c r="D20" s="4">
        <v>5</v>
      </c>
      <c r="E20" s="4" t="s">
        <v>51</v>
      </c>
      <c r="F20" s="59" t="s">
        <v>52</v>
      </c>
      <c r="G20" s="59"/>
      <c r="H20" s="59" t="s">
        <v>80</v>
      </c>
      <c r="I20" s="61" t="s">
        <v>81</v>
      </c>
      <c r="J20" s="62"/>
      <c r="K20" s="63" t="s">
        <v>82</v>
      </c>
      <c r="L20" s="63"/>
      <c r="M20" s="64"/>
      <c r="N20" s="65"/>
      <c r="O20" s="66"/>
      <c r="P20" s="67"/>
      <c r="Q20" s="68" t="str">
        <f t="shared" si="0"/>
        <v/>
      </c>
      <c r="R20" s="7" t="str">
        <f t="shared" si="1"/>
        <v/>
      </c>
      <c r="S20" s="5"/>
      <c r="T20" s="13"/>
      <c r="U20" s="13"/>
      <c r="V20" s="13"/>
      <c r="W20" s="48">
        <f t="shared" si="2"/>
        <v>5</v>
      </c>
      <c r="X20" s="16"/>
      <c r="Y20" s="16"/>
    </row>
    <row r="21" spans="3:25" ht="204" x14ac:dyDescent="0.2">
      <c r="C21" s="58" t="s">
        <v>57</v>
      </c>
      <c r="D21" s="4">
        <v>5</v>
      </c>
      <c r="E21" s="4" t="s">
        <v>51</v>
      </c>
      <c r="F21" s="59" t="s">
        <v>52</v>
      </c>
      <c r="G21" s="59"/>
      <c r="H21" s="59" t="s">
        <v>83</v>
      </c>
      <c r="I21" s="61" t="s">
        <v>84</v>
      </c>
      <c r="J21" s="69"/>
      <c r="K21" s="63" t="s">
        <v>85</v>
      </c>
      <c r="L21" s="63"/>
      <c r="M21" s="64"/>
      <c r="N21" s="65"/>
      <c r="O21" s="66"/>
      <c r="P21" s="67"/>
      <c r="Q21" s="68" t="str">
        <f t="shared" si="0"/>
        <v/>
      </c>
      <c r="R21" s="7" t="str">
        <f t="shared" si="1"/>
        <v/>
      </c>
      <c r="S21" s="5"/>
      <c r="T21" s="13"/>
      <c r="U21" s="13"/>
      <c r="V21" s="13"/>
      <c r="W21" s="48">
        <f t="shared" si="2"/>
        <v>5</v>
      </c>
      <c r="X21" s="16"/>
      <c r="Y21" s="16"/>
    </row>
    <row r="22" spans="3:25" x14ac:dyDescent="0.2">
      <c r="C22" s="26"/>
      <c r="D22" s="27"/>
      <c r="E22" s="26"/>
      <c r="F22" s="26"/>
      <c r="G22" s="26"/>
      <c r="H22" s="26"/>
      <c r="I22" s="26"/>
      <c r="J22" s="26"/>
      <c r="K22" s="26"/>
      <c r="L22" s="26"/>
      <c r="M22" s="29"/>
      <c r="N22" s="10"/>
      <c r="O22" s="10"/>
      <c r="P22" s="10"/>
      <c r="Q22" s="10"/>
      <c r="R22" s="54" t="str">
        <f>IF(SUM(R16:R21)=0,"-",IFERROR(SUM(R16:R21),""))</f>
        <v>-</v>
      </c>
      <c r="S22" s="5"/>
      <c r="T22" s="13"/>
      <c r="U22" s="13"/>
      <c r="V22" s="13"/>
      <c r="W22" s="13"/>
      <c r="X22" s="16"/>
      <c r="Y22" s="16"/>
    </row>
    <row r="23" spans="3:25" x14ac:dyDescent="0.2">
      <c r="C23" s="26"/>
      <c r="D23" s="27"/>
      <c r="E23" s="26"/>
      <c r="F23" s="26"/>
      <c r="G23" s="26"/>
      <c r="H23" s="26"/>
      <c r="I23" s="26"/>
      <c r="J23" s="26"/>
      <c r="K23" s="26"/>
      <c r="L23" s="26"/>
      <c r="M23" s="29"/>
      <c r="N23" s="10"/>
      <c r="O23" s="54" t="str">
        <f>IF(O16="N/A",IF(O17="N/A",IF(O18="N/A",IF(O19="N/A",IF(O20="N/A",IF(O21="N/A","N/A","-"),"-"),"-"),"-"),"-"),"-")</f>
        <v>-</v>
      </c>
      <c r="P23" s="53" t="str">
        <f>IF(O23="N/A","N/A",$R23)</f>
        <v>-</v>
      </c>
      <c r="Q23" s="10"/>
      <c r="R23" s="70" t="str">
        <f>IF(R22="-","-",IFERROR(($P16*W16+$P17*W17+$P18*W18+$P19*W19+$P20*W20+$P21*W21)/(SUM(W16:W21)),""))</f>
        <v>-</v>
      </c>
      <c r="S23" s="5"/>
      <c r="T23" s="13"/>
      <c r="U23" s="13"/>
      <c r="V23" s="13"/>
      <c r="W23" s="13"/>
      <c r="X23" s="16"/>
      <c r="Y23" s="16"/>
    </row>
    <row r="24" spans="3:25" ht="3" customHeight="1" x14ac:dyDescent="0.2">
      <c r="C24" s="1"/>
      <c r="D24" s="23"/>
      <c r="E24" s="1"/>
      <c r="F24" s="1"/>
      <c r="G24" s="1"/>
      <c r="H24" s="1"/>
      <c r="I24" s="8"/>
      <c r="J24" s="1"/>
      <c r="K24" s="1"/>
      <c r="L24" s="1"/>
      <c r="N24" s="13"/>
      <c r="O24" s="13"/>
      <c r="P24" s="13"/>
      <c r="Q24" s="13"/>
      <c r="R24" s="13"/>
      <c r="S24" s="1"/>
    </row>
    <row r="25" spans="3:25" ht="17.25" customHeight="1" x14ac:dyDescent="0.2">
      <c r="C25" s="10"/>
      <c r="D25" s="4">
        <v>5</v>
      </c>
      <c r="E25" s="10"/>
      <c r="F25" s="10"/>
      <c r="G25" s="10"/>
      <c r="H25" s="10"/>
      <c r="I25" s="51" t="s">
        <v>108</v>
      </c>
      <c r="J25" s="5"/>
      <c r="K25" s="5"/>
      <c r="L25" s="5"/>
      <c r="N25" s="13"/>
      <c r="O25" s="13"/>
      <c r="P25" s="13"/>
      <c r="Q25" s="13"/>
      <c r="R25" s="13"/>
      <c r="S25" s="5"/>
      <c r="W25" s="52" t="s">
        <v>49</v>
      </c>
    </row>
    <row r="26" spans="3:25" ht="96" x14ac:dyDescent="0.2">
      <c r="C26" s="58" t="s">
        <v>87</v>
      </c>
      <c r="D26" s="4">
        <v>1</v>
      </c>
      <c r="E26" s="4" t="s">
        <v>88</v>
      </c>
      <c r="F26" s="59" t="s">
        <v>52</v>
      </c>
      <c r="G26" s="59"/>
      <c r="H26" s="59" t="s">
        <v>89</v>
      </c>
      <c r="I26" s="61" t="s">
        <v>90</v>
      </c>
      <c r="J26" s="62"/>
      <c r="K26" s="63" t="s">
        <v>91</v>
      </c>
      <c r="L26" s="63"/>
      <c r="M26" s="64"/>
      <c r="N26" s="65"/>
      <c r="O26" s="66"/>
      <c r="P26" s="67"/>
      <c r="Q26" s="68" t="str">
        <f t="shared" ref="Q26:Q30" si="3">IF($O26="N/A","",IF($P26="","",IF($P26&gt;=85%,"C","NC")))</f>
        <v/>
      </c>
      <c r="R26" s="7" t="str">
        <f t="shared" ref="R26:R30" si="4">IF($O26="N/A","",IF($P26="","",$P26*$W26))</f>
        <v/>
      </c>
      <c r="S26" s="5"/>
      <c r="T26" s="13"/>
      <c r="U26" s="13"/>
      <c r="V26" s="13"/>
      <c r="W26" s="48">
        <f t="shared" ref="W26:W30" si="5">IF(O26="N/A",0,D26)</f>
        <v>1</v>
      </c>
      <c r="X26" s="16"/>
      <c r="Y26" s="16"/>
    </row>
    <row r="27" spans="3:25" ht="36" x14ac:dyDescent="0.2">
      <c r="C27" s="58" t="s">
        <v>92</v>
      </c>
      <c r="D27" s="4">
        <v>1</v>
      </c>
      <c r="E27" s="4" t="s">
        <v>88</v>
      </c>
      <c r="F27" s="59" t="s">
        <v>52</v>
      </c>
      <c r="G27" s="59"/>
      <c r="H27" s="59" t="s">
        <v>93</v>
      </c>
      <c r="I27" s="61" t="s">
        <v>94</v>
      </c>
      <c r="J27" s="62"/>
      <c r="K27" s="63" t="s">
        <v>95</v>
      </c>
      <c r="L27" s="63"/>
      <c r="M27" s="64"/>
      <c r="N27" s="65"/>
      <c r="O27" s="66"/>
      <c r="P27" s="67"/>
      <c r="Q27" s="68" t="str">
        <f t="shared" si="3"/>
        <v/>
      </c>
      <c r="R27" s="7" t="str">
        <f t="shared" si="4"/>
        <v/>
      </c>
      <c r="S27" s="5"/>
      <c r="T27" s="13"/>
      <c r="U27" s="13"/>
      <c r="V27" s="13"/>
      <c r="W27" s="48">
        <f t="shared" si="5"/>
        <v>1</v>
      </c>
      <c r="X27" s="16"/>
      <c r="Y27" s="16"/>
    </row>
    <row r="28" spans="3:25" ht="120" x14ac:dyDescent="0.2">
      <c r="C28" s="58" t="s">
        <v>96</v>
      </c>
      <c r="D28" s="4">
        <v>5</v>
      </c>
      <c r="E28" s="4" t="s">
        <v>51</v>
      </c>
      <c r="F28" s="59" t="s">
        <v>52</v>
      </c>
      <c r="G28" s="59"/>
      <c r="H28" s="59" t="s">
        <v>97</v>
      </c>
      <c r="I28" s="61" t="s">
        <v>98</v>
      </c>
      <c r="J28" s="62"/>
      <c r="K28" s="63" t="s">
        <v>99</v>
      </c>
      <c r="L28" s="63"/>
      <c r="M28" s="64"/>
      <c r="N28" s="65"/>
      <c r="O28" s="66"/>
      <c r="P28" s="67"/>
      <c r="Q28" s="68" t="str">
        <f>IF($O28="N/A","",IF($P28="","",IF($P28&gt;=85%,"C","NC")))</f>
        <v/>
      </c>
      <c r="R28" s="7" t="str">
        <f t="shared" si="4"/>
        <v/>
      </c>
      <c r="S28" s="5"/>
      <c r="T28" s="13"/>
      <c r="U28" s="13"/>
      <c r="V28" s="13"/>
      <c r="W28" s="48">
        <f t="shared" si="5"/>
        <v>5</v>
      </c>
      <c r="X28" s="16"/>
      <c r="Y28" s="16"/>
    </row>
    <row r="29" spans="3:25" ht="48" x14ac:dyDescent="0.2">
      <c r="C29" s="58" t="s">
        <v>100</v>
      </c>
      <c r="D29" s="4">
        <v>1</v>
      </c>
      <c r="E29" s="4" t="s">
        <v>88</v>
      </c>
      <c r="F29" s="59" t="s">
        <v>52</v>
      </c>
      <c r="G29" s="59"/>
      <c r="H29" s="59" t="s">
        <v>101</v>
      </c>
      <c r="I29" s="61" t="s">
        <v>102</v>
      </c>
      <c r="J29" s="62"/>
      <c r="K29" s="63" t="s">
        <v>103</v>
      </c>
      <c r="L29" s="63"/>
      <c r="M29" s="64"/>
      <c r="N29" s="65"/>
      <c r="O29" s="66"/>
      <c r="P29" s="67"/>
      <c r="Q29" s="68" t="str">
        <f t="shared" si="3"/>
        <v/>
      </c>
      <c r="R29" s="7" t="str">
        <f t="shared" si="4"/>
        <v/>
      </c>
      <c r="S29" s="5"/>
      <c r="T29" s="13"/>
      <c r="U29" s="13"/>
      <c r="V29" s="13"/>
      <c r="W29" s="48">
        <f t="shared" si="5"/>
        <v>1</v>
      </c>
      <c r="X29" s="16"/>
      <c r="Y29" s="16"/>
    </row>
    <row r="30" spans="3:25" ht="156" x14ac:dyDescent="0.2">
      <c r="C30" s="58" t="s">
        <v>104</v>
      </c>
      <c r="D30" s="4">
        <v>5</v>
      </c>
      <c r="E30" s="4" t="s">
        <v>88</v>
      </c>
      <c r="F30" s="59" t="s">
        <v>52</v>
      </c>
      <c r="G30" s="59"/>
      <c r="H30" s="59" t="s">
        <v>105</v>
      </c>
      <c r="I30" s="61" t="s">
        <v>106</v>
      </c>
      <c r="J30" s="62"/>
      <c r="K30" s="63" t="s">
        <v>107</v>
      </c>
      <c r="L30" s="63"/>
      <c r="M30" s="64"/>
      <c r="N30" s="65"/>
      <c r="O30" s="66"/>
      <c r="P30" s="67"/>
      <c r="Q30" s="68" t="str">
        <f t="shared" si="3"/>
        <v/>
      </c>
      <c r="R30" s="7" t="str">
        <f t="shared" si="4"/>
        <v/>
      </c>
      <c r="S30" s="5"/>
      <c r="T30" s="13"/>
      <c r="U30" s="13"/>
      <c r="V30" s="13"/>
      <c r="W30" s="48">
        <f t="shared" si="5"/>
        <v>5</v>
      </c>
      <c r="X30" s="16"/>
      <c r="Y30" s="16"/>
    </row>
    <row r="31" spans="3:25" x14ac:dyDescent="0.2">
      <c r="C31" s="26"/>
      <c r="D31" s="27"/>
      <c r="E31" s="26"/>
      <c r="F31" s="26"/>
      <c r="G31" s="26"/>
      <c r="H31" s="26"/>
      <c r="I31" s="26"/>
      <c r="J31" s="26"/>
      <c r="K31" s="26"/>
      <c r="L31" s="26"/>
      <c r="M31" s="29"/>
      <c r="N31" s="10"/>
      <c r="O31" s="13"/>
      <c r="P31" s="13"/>
      <c r="Q31" s="13"/>
      <c r="R31" s="55" t="str">
        <f>IF(SUM(R26:R30)=0,"-",IFERROR(SUM(R26:R30),""))</f>
        <v>-</v>
      </c>
      <c r="S31" s="5"/>
      <c r="T31" s="13"/>
      <c r="U31" s="13"/>
      <c r="V31" s="13"/>
      <c r="W31" s="13"/>
      <c r="X31" s="16"/>
      <c r="Y31" s="16"/>
    </row>
    <row r="32" spans="3:25" x14ac:dyDescent="0.2">
      <c r="C32" s="26"/>
      <c r="D32" s="27"/>
      <c r="E32" s="26"/>
      <c r="F32" s="26"/>
      <c r="G32" s="26"/>
      <c r="H32" s="26"/>
      <c r="I32" s="26"/>
      <c r="J32" s="26"/>
      <c r="K32" s="26"/>
      <c r="L32" s="26"/>
      <c r="M32" s="29"/>
      <c r="N32" s="10"/>
      <c r="O32" s="55" t="str">
        <f>IF(O26="N/A",IF(O27="N/A",IF(O28="N/A",IF(O29="N/A",IF(O30="N/A","N/A","-"),"-"),"-"),"-"),"-")</f>
        <v>-</v>
      </c>
      <c r="P32" s="53" t="str">
        <f>IF(O32="N/A","N/A",$R32)</f>
        <v>-</v>
      </c>
      <c r="Q32" s="13"/>
      <c r="R32" s="56" t="str">
        <f>IF(R31="-","-",IFERROR(($P26*W26+$P27*W27+$P28*W28+$P29*W29+$P30*W30)/(SUM(W26:W30)),""))</f>
        <v>-</v>
      </c>
      <c r="S32" s="5"/>
      <c r="T32" s="13"/>
      <c r="U32" s="13"/>
      <c r="V32" s="13"/>
      <c r="W32" s="13"/>
      <c r="X32" s="16"/>
      <c r="Y32" s="16"/>
    </row>
    <row r="33" spans="3:25" ht="5.25" customHeight="1" x14ac:dyDescent="0.2">
      <c r="C33" s="1"/>
      <c r="D33" s="23"/>
      <c r="E33" s="1"/>
      <c r="F33" s="1"/>
      <c r="G33" s="1"/>
      <c r="H33" s="1"/>
      <c r="I33" s="1"/>
      <c r="J33" s="1"/>
      <c r="K33" s="1"/>
      <c r="L33" s="1"/>
      <c r="N33" s="13"/>
      <c r="O33" s="13"/>
      <c r="P33" s="13"/>
      <c r="Q33" s="13"/>
      <c r="R33" s="13"/>
      <c r="S33" s="1"/>
    </row>
    <row r="34" spans="3:25" ht="17.25" customHeight="1" x14ac:dyDescent="0.2">
      <c r="C34" s="10"/>
      <c r="D34" s="4">
        <v>5</v>
      </c>
      <c r="E34" s="10"/>
      <c r="F34" s="10"/>
      <c r="G34" s="10"/>
      <c r="H34" s="10"/>
      <c r="I34" s="51" t="s">
        <v>109</v>
      </c>
      <c r="J34" s="5"/>
      <c r="K34" s="5"/>
      <c r="L34" s="5"/>
      <c r="N34" s="13"/>
      <c r="O34" s="13"/>
      <c r="P34" s="13"/>
      <c r="Q34" s="13"/>
      <c r="R34" s="13"/>
      <c r="S34" s="5"/>
      <c r="W34" s="52" t="s">
        <v>49</v>
      </c>
    </row>
    <row r="35" spans="3:25" ht="120" x14ac:dyDescent="0.2">
      <c r="C35" s="58" t="s">
        <v>145</v>
      </c>
      <c r="D35" s="4">
        <v>5</v>
      </c>
      <c r="E35" s="4" t="s">
        <v>51</v>
      </c>
      <c r="F35" s="59" t="s">
        <v>52</v>
      </c>
      <c r="G35" s="59"/>
      <c r="H35" s="59" t="s">
        <v>110</v>
      </c>
      <c r="I35" s="61" t="s">
        <v>111</v>
      </c>
      <c r="J35" s="62"/>
      <c r="K35" s="63" t="s">
        <v>112</v>
      </c>
      <c r="L35" s="63"/>
      <c r="M35" s="64"/>
      <c r="N35" s="65"/>
      <c r="O35" s="66"/>
      <c r="P35" s="67"/>
      <c r="Q35" s="68" t="str">
        <f t="shared" ref="Q35:Q45" si="6">IF($O35="N/A","",IF($P35="","",IF($P35&gt;=85%,"C","NC")))</f>
        <v/>
      </c>
      <c r="R35" s="7" t="str">
        <f t="shared" ref="R35:R45" si="7">IF($O35="N/A","",IF($P35="","",$P35*$W35))</f>
        <v/>
      </c>
      <c r="S35" s="5"/>
      <c r="T35" s="13"/>
      <c r="U35" s="13"/>
      <c r="V35" s="13"/>
      <c r="W35" s="48">
        <f t="shared" ref="W35:W45" si="8">IF(O35="N/A",0,D35)</f>
        <v>5</v>
      </c>
      <c r="X35" s="16"/>
      <c r="Y35" s="16"/>
    </row>
    <row r="36" spans="3:25" ht="144" x14ac:dyDescent="0.2">
      <c r="C36" s="58" t="s">
        <v>146</v>
      </c>
      <c r="D36" s="4">
        <v>5</v>
      </c>
      <c r="E36" s="4" t="s">
        <v>51</v>
      </c>
      <c r="F36" s="59" t="s">
        <v>52</v>
      </c>
      <c r="G36" s="59"/>
      <c r="H36" s="59" t="s">
        <v>113</v>
      </c>
      <c r="I36" s="61" t="s">
        <v>114</v>
      </c>
      <c r="J36" s="62"/>
      <c r="K36" s="63" t="s">
        <v>115</v>
      </c>
      <c r="L36" s="63"/>
      <c r="M36" s="64"/>
      <c r="N36" s="65"/>
      <c r="O36" s="66"/>
      <c r="P36" s="67"/>
      <c r="Q36" s="68" t="str">
        <f t="shared" si="6"/>
        <v/>
      </c>
      <c r="R36" s="7" t="str">
        <f t="shared" si="7"/>
        <v/>
      </c>
      <c r="S36" s="5"/>
      <c r="T36" s="13"/>
      <c r="U36" s="13"/>
      <c r="V36" s="13"/>
      <c r="W36" s="48">
        <f t="shared" si="8"/>
        <v>5</v>
      </c>
      <c r="X36" s="16"/>
      <c r="Y36" s="16"/>
    </row>
    <row r="37" spans="3:25" ht="36" x14ac:dyDescent="0.2">
      <c r="C37" s="58" t="s">
        <v>147</v>
      </c>
      <c r="D37" s="4">
        <v>5</v>
      </c>
      <c r="E37" s="4" t="s">
        <v>51</v>
      </c>
      <c r="F37" s="59" t="s">
        <v>116</v>
      </c>
      <c r="G37" s="59"/>
      <c r="H37" s="59" t="s">
        <v>117</v>
      </c>
      <c r="I37" s="61" t="s">
        <v>118</v>
      </c>
      <c r="J37" s="62"/>
      <c r="K37" s="63" t="s">
        <v>119</v>
      </c>
      <c r="L37" s="63"/>
      <c r="M37" s="64"/>
      <c r="N37" s="65"/>
      <c r="O37" s="66"/>
      <c r="P37" s="67"/>
      <c r="Q37" s="68" t="str">
        <f>IF($O37="N/A","",IF($P37="","",IF($P37&gt;=85%,"C","NC")))</f>
        <v/>
      </c>
      <c r="R37" s="7" t="str">
        <f t="shared" si="7"/>
        <v/>
      </c>
      <c r="S37" s="5"/>
      <c r="T37" s="13"/>
      <c r="U37" s="13"/>
      <c r="V37" s="13"/>
      <c r="W37" s="48">
        <f t="shared" si="8"/>
        <v>5</v>
      </c>
      <c r="X37" s="16"/>
      <c r="Y37" s="16"/>
    </row>
    <row r="38" spans="3:25" ht="120" x14ac:dyDescent="0.2">
      <c r="C38" s="58" t="s">
        <v>148</v>
      </c>
      <c r="D38" s="4">
        <v>5</v>
      </c>
      <c r="E38" s="4" t="s">
        <v>51</v>
      </c>
      <c r="F38" s="59" t="s">
        <v>52</v>
      </c>
      <c r="G38" s="59"/>
      <c r="H38" s="59" t="s">
        <v>120</v>
      </c>
      <c r="I38" s="61" t="s">
        <v>121</v>
      </c>
      <c r="J38" s="62"/>
      <c r="K38" s="63" t="s">
        <v>122</v>
      </c>
      <c r="L38" s="63"/>
      <c r="M38" s="64"/>
      <c r="N38" s="65"/>
      <c r="O38" s="66"/>
      <c r="P38" s="67"/>
      <c r="Q38" s="68" t="str">
        <f t="shared" si="6"/>
        <v/>
      </c>
      <c r="R38" s="7" t="str">
        <f t="shared" si="7"/>
        <v/>
      </c>
      <c r="S38" s="5"/>
      <c r="T38" s="13"/>
      <c r="U38" s="13"/>
      <c r="V38" s="13"/>
      <c r="W38" s="48">
        <f t="shared" si="8"/>
        <v>5</v>
      </c>
      <c r="X38" s="16"/>
      <c r="Y38" s="16"/>
    </row>
    <row r="39" spans="3:25" ht="96" x14ac:dyDescent="0.2">
      <c r="C39" s="58" t="s">
        <v>149</v>
      </c>
      <c r="D39" s="4">
        <v>5</v>
      </c>
      <c r="E39" s="4" t="s">
        <v>51</v>
      </c>
      <c r="F39" s="59" t="s">
        <v>52</v>
      </c>
      <c r="G39" s="59"/>
      <c r="H39" s="59" t="s">
        <v>123</v>
      </c>
      <c r="I39" s="61" t="s">
        <v>124</v>
      </c>
      <c r="J39" s="62"/>
      <c r="K39" s="63" t="s">
        <v>125</v>
      </c>
      <c r="L39" s="63"/>
      <c r="M39" s="64"/>
      <c r="N39" s="65"/>
      <c r="O39" s="66"/>
      <c r="P39" s="67"/>
      <c r="Q39" s="68" t="str">
        <f t="shared" si="6"/>
        <v/>
      </c>
      <c r="R39" s="7" t="str">
        <f t="shared" si="7"/>
        <v/>
      </c>
      <c r="S39" s="5"/>
      <c r="T39" s="13"/>
      <c r="U39" s="13"/>
      <c r="V39" s="13"/>
      <c r="W39" s="48">
        <f t="shared" si="8"/>
        <v>5</v>
      </c>
      <c r="X39" s="16"/>
      <c r="Y39" s="16"/>
    </row>
    <row r="40" spans="3:25" ht="144" x14ac:dyDescent="0.2">
      <c r="C40" s="58" t="s">
        <v>150</v>
      </c>
      <c r="D40" s="4">
        <v>2</v>
      </c>
      <c r="E40" s="4" t="s">
        <v>58</v>
      </c>
      <c r="F40" s="59" t="s">
        <v>52</v>
      </c>
      <c r="G40" s="59"/>
      <c r="H40" s="59" t="s">
        <v>126</v>
      </c>
      <c r="I40" s="61" t="s">
        <v>127</v>
      </c>
      <c r="J40" s="69"/>
      <c r="K40" s="63" t="s">
        <v>128</v>
      </c>
      <c r="L40" s="63"/>
      <c r="M40" s="64"/>
      <c r="N40" s="65"/>
      <c r="O40" s="66"/>
      <c r="P40" s="67"/>
      <c r="Q40" s="68" t="str">
        <f t="shared" si="6"/>
        <v/>
      </c>
      <c r="R40" s="7" t="str">
        <f t="shared" si="7"/>
        <v/>
      </c>
      <c r="S40" s="5"/>
      <c r="T40" s="13"/>
      <c r="U40" s="13"/>
      <c r="V40" s="13"/>
      <c r="W40" s="48">
        <f t="shared" si="8"/>
        <v>2</v>
      </c>
      <c r="X40" s="16"/>
      <c r="Y40" s="16"/>
    </row>
    <row r="41" spans="3:25" ht="108" x14ac:dyDescent="0.2">
      <c r="C41" s="58" t="s">
        <v>151</v>
      </c>
      <c r="D41" s="4">
        <v>5</v>
      </c>
      <c r="E41" s="4" t="s">
        <v>58</v>
      </c>
      <c r="F41" s="59" t="s">
        <v>52</v>
      </c>
      <c r="G41" s="59"/>
      <c r="H41" s="59" t="s">
        <v>129</v>
      </c>
      <c r="I41" s="61" t="s">
        <v>130</v>
      </c>
      <c r="J41" s="69"/>
      <c r="K41" s="63" t="s">
        <v>131</v>
      </c>
      <c r="L41" s="63"/>
      <c r="M41" s="64"/>
      <c r="N41" s="65"/>
      <c r="O41" s="66"/>
      <c r="P41" s="67"/>
      <c r="Q41" s="68" t="str">
        <f t="shared" si="6"/>
        <v/>
      </c>
      <c r="R41" s="7" t="str">
        <f t="shared" si="7"/>
        <v/>
      </c>
      <c r="S41" s="5"/>
      <c r="T41" s="13"/>
      <c r="U41" s="13"/>
      <c r="V41" s="13"/>
      <c r="W41" s="48">
        <f t="shared" si="8"/>
        <v>5</v>
      </c>
      <c r="X41" s="16"/>
      <c r="Y41" s="16"/>
    </row>
    <row r="42" spans="3:25" ht="24" x14ac:dyDescent="0.2">
      <c r="C42" s="58" t="s">
        <v>152</v>
      </c>
      <c r="D42" s="4">
        <v>2</v>
      </c>
      <c r="E42" s="4" t="s">
        <v>58</v>
      </c>
      <c r="F42" s="59" t="s">
        <v>52</v>
      </c>
      <c r="G42" s="59"/>
      <c r="H42" s="59" t="s">
        <v>132</v>
      </c>
      <c r="I42" s="61" t="s">
        <v>133</v>
      </c>
      <c r="J42" s="69"/>
      <c r="K42" s="63" t="s">
        <v>134</v>
      </c>
      <c r="L42" s="63"/>
      <c r="M42" s="64"/>
      <c r="N42" s="65"/>
      <c r="O42" s="66"/>
      <c r="P42" s="67"/>
      <c r="Q42" s="68" t="str">
        <f t="shared" si="6"/>
        <v/>
      </c>
      <c r="R42" s="7" t="str">
        <f t="shared" si="7"/>
        <v/>
      </c>
      <c r="S42" s="5"/>
      <c r="T42" s="13"/>
      <c r="U42" s="13"/>
      <c r="V42" s="13"/>
      <c r="W42" s="48">
        <f t="shared" si="8"/>
        <v>2</v>
      </c>
      <c r="X42" s="16"/>
      <c r="Y42" s="16"/>
    </row>
    <row r="43" spans="3:25" ht="72" x14ac:dyDescent="0.2">
      <c r="C43" s="58" t="s">
        <v>153</v>
      </c>
      <c r="D43" s="4">
        <v>1</v>
      </c>
      <c r="E43" s="4" t="s">
        <v>135</v>
      </c>
      <c r="F43" s="59" t="s">
        <v>52</v>
      </c>
      <c r="G43" s="59"/>
      <c r="H43" s="59" t="s">
        <v>136</v>
      </c>
      <c r="I43" s="61" t="s">
        <v>137</v>
      </c>
      <c r="J43" s="69"/>
      <c r="K43" s="63" t="s">
        <v>138</v>
      </c>
      <c r="L43" s="63"/>
      <c r="M43" s="64"/>
      <c r="N43" s="65"/>
      <c r="O43" s="66"/>
      <c r="P43" s="67"/>
      <c r="Q43" s="68" t="str">
        <f t="shared" si="6"/>
        <v/>
      </c>
      <c r="R43" s="7" t="str">
        <f t="shared" si="7"/>
        <v/>
      </c>
      <c r="S43" s="5"/>
      <c r="T43" s="13"/>
      <c r="U43" s="13"/>
      <c r="V43" s="13"/>
      <c r="W43" s="48">
        <f t="shared" si="8"/>
        <v>1</v>
      </c>
      <c r="X43" s="16"/>
      <c r="Y43" s="16"/>
    </row>
    <row r="44" spans="3:25" ht="96" x14ac:dyDescent="0.2">
      <c r="C44" s="58" t="s">
        <v>154</v>
      </c>
      <c r="D44" s="4">
        <v>1</v>
      </c>
      <c r="E44" s="4" t="s">
        <v>58</v>
      </c>
      <c r="F44" s="59" t="s">
        <v>52</v>
      </c>
      <c r="G44" s="59"/>
      <c r="H44" s="59" t="s">
        <v>139</v>
      </c>
      <c r="I44" s="61" t="s">
        <v>140</v>
      </c>
      <c r="J44" s="69"/>
      <c r="K44" s="63" t="s">
        <v>141</v>
      </c>
      <c r="L44" s="63"/>
      <c r="M44" s="64"/>
      <c r="N44" s="65"/>
      <c r="O44" s="66"/>
      <c r="P44" s="67"/>
      <c r="Q44" s="68" t="str">
        <f t="shared" si="6"/>
        <v/>
      </c>
      <c r="R44" s="7" t="str">
        <f t="shared" si="7"/>
        <v/>
      </c>
      <c r="S44" s="5"/>
      <c r="T44" s="13"/>
      <c r="U44" s="13"/>
      <c r="V44" s="13"/>
      <c r="W44" s="48">
        <f t="shared" si="8"/>
        <v>1</v>
      </c>
      <c r="X44" s="16"/>
      <c r="Y44" s="16"/>
    </row>
    <row r="45" spans="3:25" ht="240" x14ac:dyDescent="0.2">
      <c r="C45" s="58" t="s">
        <v>155</v>
      </c>
      <c r="D45" s="4">
        <v>1</v>
      </c>
      <c r="E45" s="4" t="s">
        <v>135</v>
      </c>
      <c r="F45" s="59" t="s">
        <v>52</v>
      </c>
      <c r="G45" s="59"/>
      <c r="H45" s="59" t="s">
        <v>142</v>
      </c>
      <c r="I45" s="61" t="s">
        <v>143</v>
      </c>
      <c r="J45" s="69"/>
      <c r="K45" s="63" t="s">
        <v>144</v>
      </c>
      <c r="L45" s="63"/>
      <c r="M45" s="64"/>
      <c r="N45" s="65"/>
      <c r="O45" s="66"/>
      <c r="P45" s="67"/>
      <c r="Q45" s="68" t="str">
        <f t="shared" si="6"/>
        <v/>
      </c>
      <c r="R45" s="7" t="str">
        <f t="shared" si="7"/>
        <v/>
      </c>
      <c r="S45" s="5"/>
      <c r="T45" s="13"/>
      <c r="U45" s="13"/>
      <c r="V45" s="13"/>
      <c r="W45" s="48">
        <f t="shared" si="8"/>
        <v>1</v>
      </c>
      <c r="X45" s="16"/>
      <c r="Y45" s="16"/>
    </row>
    <row r="46" spans="3:25" x14ac:dyDescent="0.2">
      <c r="C46" s="26"/>
      <c r="D46" s="27"/>
      <c r="E46" s="26"/>
      <c r="F46" s="26"/>
      <c r="G46" s="26"/>
      <c r="H46" s="26"/>
      <c r="I46" s="26"/>
      <c r="J46" s="26"/>
      <c r="K46" s="26"/>
      <c r="L46" s="26"/>
      <c r="M46" s="29"/>
      <c r="N46" s="10"/>
      <c r="O46" s="13"/>
      <c r="P46" s="13"/>
      <c r="Q46" s="13"/>
      <c r="R46" s="55" t="str">
        <f>IF(SUM(R35:R45)=0,"-",IFERROR(SUM(R35:R45),""))</f>
        <v>-</v>
      </c>
      <c r="S46" s="5"/>
      <c r="T46" s="13"/>
      <c r="U46" s="13"/>
      <c r="V46" s="13"/>
      <c r="W46" s="13"/>
      <c r="X46" s="16"/>
      <c r="Y46" s="16"/>
    </row>
    <row r="47" spans="3:25" x14ac:dyDescent="0.2">
      <c r="C47" s="26"/>
      <c r="D47" s="27"/>
      <c r="E47" s="26"/>
      <c r="F47" s="26"/>
      <c r="G47" s="26"/>
      <c r="H47" s="26"/>
      <c r="I47" s="26"/>
      <c r="J47" s="26"/>
      <c r="K47" s="26"/>
      <c r="L47" s="26"/>
      <c r="M47" s="29"/>
      <c r="N47" s="10"/>
      <c r="O47" s="55" t="str">
        <f>IF(O35="N/A",IF(O36="N/A",IF(O37="N/A",IF(O38="N/A",IF(O39="N/A",IF(O40="N/A",IF(O41="N/A",IF(O42="N/A",IF(O43="N/A",IF(O44="N/A",IF(O45="N/A","N/A","-"),"-"),"-"),"-"),"-"),"-"),"-"),"-"),"-"),"-"),"-")</f>
        <v>-</v>
      </c>
      <c r="P47" s="53" t="str">
        <f>IF(O47="N/A","N/A",$R47)</f>
        <v>-</v>
      </c>
      <c r="Q47" s="13"/>
      <c r="R47" s="56" t="str">
        <f>IF(R46="-","-",IFERROR(($P35*W35+$P36*W36+$P37*W37+$P38*W38+$P39*W39+$P40*W40+$P41*W41+$P42*W42+$P43*W43+$P44*W44+$P45*W45)/(SUM(W35:W45)),""))</f>
        <v>-</v>
      </c>
      <c r="S47" s="5"/>
      <c r="T47" s="13"/>
      <c r="U47" s="13"/>
      <c r="V47" s="13"/>
      <c r="W47" s="13"/>
      <c r="X47" s="16"/>
      <c r="Y47" s="16"/>
    </row>
    <row r="48" spans="3:25" ht="5.25" customHeight="1" x14ac:dyDescent="0.2">
      <c r="C48" s="1"/>
      <c r="D48" s="23"/>
      <c r="E48" s="1"/>
      <c r="F48" s="1"/>
      <c r="G48" s="1"/>
      <c r="H48" s="1"/>
      <c r="I48" s="1"/>
      <c r="J48" s="1"/>
      <c r="K48" s="1"/>
      <c r="L48" s="1"/>
      <c r="N48" s="13"/>
      <c r="O48" s="13"/>
      <c r="P48" s="13"/>
      <c r="Q48" s="13"/>
      <c r="R48" s="13"/>
      <c r="S48" s="1"/>
    </row>
    <row r="49" spans="3:19" ht="11.25" customHeight="1" x14ac:dyDescent="0.2">
      <c r="C49" s="1"/>
      <c r="D49" s="23"/>
      <c r="E49" s="1"/>
      <c r="F49" s="1"/>
      <c r="G49" s="1"/>
      <c r="H49" s="1"/>
      <c r="I49" s="1"/>
      <c r="J49" s="1"/>
      <c r="K49" s="1"/>
      <c r="L49" s="1"/>
      <c r="N49" s="13"/>
      <c r="O49" s="13"/>
      <c r="P49" s="13"/>
      <c r="Q49" s="13"/>
      <c r="R49" s="13"/>
      <c r="S49" s="1"/>
    </row>
    <row r="50" spans="3:19" x14ac:dyDescent="0.2">
      <c r="H50" s="1"/>
    </row>
    <row r="51" spans="3:19" x14ac:dyDescent="0.2">
      <c r="H51" s="1"/>
    </row>
    <row r="52" spans="3:19" x14ac:dyDescent="0.2">
      <c r="H52" s="1"/>
    </row>
  </sheetData>
  <sheetProtection algorithmName="SHA-512" hashValue="V55tkuwsaNXHZc+5oRxz5Oozjy5WPbfjnr6UN/uN/RlOgP0LYJJYC47gL4fkF/KgA5rFWdNvA4YLjLxBruesVA==" saltValue="4JsjbEWFyFw+/PX5hl2IVw==" spinCount="100000" sheet="1" objects="1" scenarios="1" formatRows="0" selectLockedCells="1"/>
  <mergeCells count="19">
    <mergeCell ref="H9:I9"/>
    <mergeCell ref="O11:Q11"/>
    <mergeCell ref="K11:M11"/>
    <mergeCell ref="C2:F2"/>
    <mergeCell ref="H2:I2"/>
    <mergeCell ref="K2:Q9"/>
    <mergeCell ref="C3:F3"/>
    <mergeCell ref="H3:I3"/>
    <mergeCell ref="C4:F4"/>
    <mergeCell ref="H4:I4"/>
    <mergeCell ref="C5:F5"/>
    <mergeCell ref="H5:I5"/>
    <mergeCell ref="C6:F6"/>
    <mergeCell ref="H6:I6"/>
    <mergeCell ref="C7:F7"/>
    <mergeCell ref="H7:I7"/>
    <mergeCell ref="C8:F8"/>
    <mergeCell ref="H8:I8"/>
    <mergeCell ref="C9:F9"/>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0B6E695-15B3-478B-B534-24481349F6A5}">
          <x14:formula1>
            <xm:f>Listas!$A$2:$A$3</xm:f>
          </x14:formula1>
          <xm:sqref>O16:O21 O26:O30 O35:O45</xm:sqref>
        </x14:dataValidation>
        <x14:dataValidation type="list" allowBlank="1" showInputMessage="1" showErrorMessage="1" xr:uid="{4C1F0B21-58C5-47C2-92A5-4797587826B5}">
          <x14:formula1>
            <xm:f>Listas!$B$2:$B$23</xm:f>
          </x14:formula1>
          <xm:sqref>P16:P21 P26:P30 P35:P45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B038E-C4B4-4D3E-BC84-50EDBA3BCCFB}">
  <sheetPr>
    <tabColor theme="4" tint="0.39997558519241921"/>
  </sheetPr>
  <dimension ref="B1:N43"/>
  <sheetViews>
    <sheetView showGridLines="0" zoomScaleNormal="100" zoomScaleSheetLayoutView="100" workbookViewId="0">
      <selection activeCell="H11" sqref="H11"/>
    </sheetView>
  </sheetViews>
  <sheetFormatPr defaultColWidth="9.140625" defaultRowHeight="12" x14ac:dyDescent="0.2"/>
  <cols>
    <col min="1" max="1" width="1.42578125" style="8" customWidth="1"/>
    <col min="2" max="2" width="4.42578125" style="8" customWidth="1"/>
    <col min="3" max="4" width="3" style="8" hidden="1" customWidth="1"/>
    <col min="5" max="5" width="4.42578125" style="9" customWidth="1"/>
    <col min="6" max="6" width="4.28515625" style="9" hidden="1" customWidth="1"/>
    <col min="7" max="7" width="57" style="9" customWidth="1"/>
    <col min="8" max="8" width="18.28515625" style="9" customWidth="1"/>
    <col min="9" max="12" width="4.42578125" style="8" customWidth="1"/>
    <col min="13" max="13" width="1.42578125" style="8" customWidth="1"/>
    <col min="14" max="14" width="6.42578125" style="8" hidden="1" customWidth="1"/>
    <col min="15" max="16384" width="9.140625" style="8"/>
  </cols>
  <sheetData>
    <row r="1" spans="2:14" ht="5.25" customHeight="1" x14ac:dyDescent="0.2"/>
    <row r="2" spans="2:14" ht="16.5" customHeight="1" x14ac:dyDescent="0.2">
      <c r="B2" s="84" t="s">
        <v>59</v>
      </c>
      <c r="C2" s="84"/>
      <c r="D2" s="84"/>
      <c r="E2" s="84"/>
      <c r="F2" s="84"/>
      <c r="G2" s="84"/>
      <c r="H2" s="84"/>
      <c r="I2" s="84"/>
      <c r="J2" s="84"/>
      <c r="K2" s="84"/>
      <c r="L2" s="84"/>
      <c r="M2" s="19"/>
      <c r="N2" s="19"/>
    </row>
    <row r="4" spans="2:14" x14ac:dyDescent="0.2">
      <c r="F4" s="85" t="s">
        <v>34</v>
      </c>
      <c r="G4" s="87" t="s">
        <v>39</v>
      </c>
      <c r="H4" s="28" t="s">
        <v>47</v>
      </c>
      <c r="N4" s="28" t="s">
        <v>34</v>
      </c>
    </row>
    <row r="5" spans="2:14" ht="13.5" hidden="1" customHeight="1" x14ac:dyDescent="0.2">
      <c r="E5" s="20"/>
      <c r="F5" s="86"/>
      <c r="G5" s="88"/>
      <c r="H5" s="22">
        <v>5</v>
      </c>
      <c r="N5" s="30"/>
    </row>
    <row r="6" spans="2:14" ht="13.5" customHeight="1" x14ac:dyDescent="0.2">
      <c r="E6" s="8"/>
      <c r="F6" s="18">
        <f>'TOPS GSO_GRF'!D13</f>
        <v>1.5</v>
      </c>
      <c r="G6" s="47" t="str">
        <f>'TOPS GSO_GRF'!I13</f>
        <v>T4. Gerenciamento da Segurança Operacional / Risco da Fauna - GSO/GRF</v>
      </c>
      <c r="H6" s="44">
        <f>IFERROR((H7*N7+H8*N8+H9*N9)/SUM(N7:N9),0)</f>
        <v>0</v>
      </c>
      <c r="N6" s="18">
        <f>IF('TOPS GSO_GRF'!O22="N/A",0,$F6)</f>
        <v>1.5</v>
      </c>
    </row>
    <row r="7" spans="2:14" ht="13.5" customHeight="1" x14ac:dyDescent="0.2">
      <c r="E7" s="8"/>
      <c r="F7" s="18">
        <f>'TOPS GSO_GRF'!D15</f>
        <v>5</v>
      </c>
      <c r="G7" s="21" t="str">
        <f>'TOPS GSO_GRF'!I15</f>
        <v>T4.1. Gerenciamento da Segurança Operacional</v>
      </c>
      <c r="H7" s="49">
        <f>IF('TOPS GSO_GRF'!$P$23="-",0,IF('TOPS GSO_GRF'!$P$23="N/A",0,IF('TOPS GSO_GRF'!$P$23=0,"0",'TOPS GSO_GRF'!$P$23)))</f>
        <v>0</v>
      </c>
      <c r="N7" s="18">
        <f>IF('TOPS GSO_GRF'!O20="N/A",0,$F7)</f>
        <v>5</v>
      </c>
    </row>
    <row r="8" spans="2:14" ht="13.5" customHeight="1" x14ac:dyDescent="0.2">
      <c r="E8" s="8"/>
      <c r="F8" s="18">
        <f>'TOPS GSO_GRF'!D25</f>
        <v>5</v>
      </c>
      <c r="G8" s="21" t="str">
        <f>'TOPS GSO_GRF'!I25</f>
        <v>T4.2. Monitoramento de fauna</v>
      </c>
      <c r="H8" s="49">
        <f>IF('TOPS GSO_GRF'!$P$32="-",0,IF('TOPS GSO_GRF'!$P$32="N/A",0,IF('TOPS GSO_GRF'!$P$32=0,"0",'TOPS GSO_GRF'!$P$32)))</f>
        <v>0</v>
      </c>
      <c r="N8" s="18">
        <f>IF('TOPS GSO_GRF'!O21="N/A",0,$F8)</f>
        <v>5</v>
      </c>
    </row>
    <row r="9" spans="2:14" ht="13.5" customHeight="1" x14ac:dyDescent="0.2">
      <c r="E9" s="8"/>
      <c r="F9" s="18">
        <f>'TOPS GSO_GRF'!D34</f>
        <v>5</v>
      </c>
      <c r="G9" s="21" t="str">
        <f>'TOPS GSO_GRF'!I34</f>
        <v>T4.3 Controle de fauna e focos atrativos no sítio</v>
      </c>
      <c r="H9" s="49">
        <f>IF('TOPS GSO_GRF'!$P$47="-",0,IF('TOPS GSO_GRF'!$P$47="N/A",0,IF('TOPS GSO_GRF'!$P$47=0,"0",'TOPS GSO_GRF'!$P$47)))</f>
        <v>0</v>
      </c>
      <c r="N9" s="18">
        <f>IF('TOPS GSO_GRF'!O22="N/A",0,$F9)</f>
        <v>5</v>
      </c>
    </row>
    <row r="10" spans="2:14" ht="13.5" customHeight="1" x14ac:dyDescent="0.2">
      <c r="E10" s="8"/>
      <c r="F10" s="8"/>
      <c r="G10" s="43" t="s">
        <v>60</v>
      </c>
      <c r="H10" s="44">
        <f>IFERROR(H6,0)</f>
        <v>0</v>
      </c>
    </row>
    <row r="11" spans="2:14" ht="13.5" customHeight="1" x14ac:dyDescent="0.2">
      <c r="E11" s="8"/>
      <c r="F11" s="8"/>
      <c r="G11" s="45" t="s">
        <v>61</v>
      </c>
      <c r="H11" s="46" t="str">
        <f>IF(H10=0,"",IF(H10&lt;=0.799,"ACOP não concedido",IF(AND(H10&gt;=0.8,H10&lt;=0.8499),"ACOP D",IF(AND(H10&gt;=0.85,H10&lt;=0.8999),"ACOP C",IF(AND(H10&gt;=0.9,H10&lt;=0.9499),"ACOP B", "ACOP A")))))</f>
        <v/>
      </c>
    </row>
    <row r="12" spans="2:14" ht="13.5" customHeight="1" x14ac:dyDescent="0.2">
      <c r="E12" s="8"/>
      <c r="F12" s="8"/>
      <c r="G12" s="8"/>
      <c r="H12" s="8"/>
    </row>
    <row r="13" spans="2:14" ht="13.5" customHeight="1" x14ac:dyDescent="0.2">
      <c r="E13" s="8"/>
      <c r="F13" s="8"/>
      <c r="G13" s="8"/>
      <c r="H13" s="8"/>
    </row>
    <row r="14" spans="2:14" x14ac:dyDescent="0.2">
      <c r="E14" s="8"/>
      <c r="F14" s="8"/>
      <c r="G14" s="8"/>
      <c r="H14" s="8"/>
    </row>
    <row r="15" spans="2:14" x14ac:dyDescent="0.2">
      <c r="D15" s="17"/>
      <c r="G15" s="8"/>
      <c r="H15" s="8"/>
    </row>
    <row r="16" spans="2:14" x14ac:dyDescent="0.2">
      <c r="D16" s="17"/>
    </row>
    <row r="17" spans="4:5" x14ac:dyDescent="0.2">
      <c r="D17" s="17"/>
    </row>
    <row r="21" spans="4:5" x14ac:dyDescent="0.2">
      <c r="E21" s="8"/>
    </row>
    <row r="43" ht="4.5" customHeight="1" x14ac:dyDescent="0.2"/>
  </sheetData>
  <sheetProtection algorithmName="SHA-512" hashValue="kIXwBUe1QVaA8vyJlrsDVyBj2Nwj5K3eg2ayo+wa9Aq3xdfha1Ah4rAHVKPCLpnrBLiQ46hFlbbMUbixuZ2WoA==" saltValue="T051miafA6HYH0yEpKfUZg==" spinCount="100000" sheet="1" objects="1" scenarios="1" selectLockedCells="1"/>
  <mergeCells count="3">
    <mergeCell ref="B2:L2"/>
    <mergeCell ref="F4:F5"/>
    <mergeCell ref="G4:G5"/>
  </mergeCells>
  <conditionalFormatting sqref="H6 H10">
    <cfRule type="cellIs" dxfId="1" priority="2" operator="equal">
      <formula>0</formula>
    </cfRule>
  </conditionalFormatting>
  <conditionalFormatting sqref="H7:H9">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5" x14ac:dyDescent="0.25"/>
  <cols>
    <col min="3" max="3" width="12.85546875" bestFit="1" customWidth="1"/>
  </cols>
  <sheetData>
    <row r="1" spans="1:4" x14ac:dyDescent="0.25">
      <c r="A1" s="14" t="s">
        <v>62</v>
      </c>
      <c r="B1" s="15"/>
      <c r="C1" s="15"/>
    </row>
    <row r="2" spans="1:4" x14ac:dyDescent="0.25">
      <c r="A2" s="4" t="s">
        <v>46</v>
      </c>
      <c r="B2" s="4"/>
      <c r="D2" s="4"/>
    </row>
    <row r="3" spans="1:4" x14ac:dyDescent="0.25">
      <c r="A3" s="4"/>
      <c r="B3" s="6">
        <v>1E-4</v>
      </c>
      <c r="C3" s="4" t="s">
        <v>63</v>
      </c>
      <c r="D3" s="25">
        <v>0.01</v>
      </c>
    </row>
    <row r="4" spans="1:4" x14ac:dyDescent="0.25">
      <c r="A4" s="4"/>
      <c r="B4" s="6">
        <v>1</v>
      </c>
      <c r="C4" s="4" t="s">
        <v>64</v>
      </c>
      <c r="D4" s="4">
        <v>1</v>
      </c>
    </row>
    <row r="5" spans="1:4" x14ac:dyDescent="0.25">
      <c r="A5" s="4"/>
      <c r="B5" s="6">
        <v>0.95</v>
      </c>
      <c r="C5" s="4" t="s">
        <v>65</v>
      </c>
      <c r="D5" s="4">
        <v>3</v>
      </c>
    </row>
    <row r="6" spans="1:4" x14ac:dyDescent="0.25">
      <c r="A6" s="4"/>
      <c r="B6" s="6">
        <v>0.9</v>
      </c>
      <c r="C6" s="4" t="s">
        <v>66</v>
      </c>
      <c r="D6" s="4">
        <v>7</v>
      </c>
    </row>
    <row r="7" spans="1:4" x14ac:dyDescent="0.25">
      <c r="A7" s="4"/>
      <c r="B7" s="6">
        <v>0.85</v>
      </c>
      <c r="C7" s="4" t="s">
        <v>67</v>
      </c>
      <c r="D7" s="25">
        <v>10</v>
      </c>
    </row>
    <row r="8" spans="1:4" x14ac:dyDescent="0.25">
      <c r="A8" s="4"/>
      <c r="B8" s="6">
        <v>0.8</v>
      </c>
    </row>
    <row r="9" spans="1:4" x14ac:dyDescent="0.25">
      <c r="A9" s="4"/>
      <c r="B9" s="6">
        <v>0.75</v>
      </c>
    </row>
    <row r="10" spans="1:4" x14ac:dyDescent="0.25">
      <c r="A10" s="4"/>
      <c r="B10" s="6">
        <v>0.7</v>
      </c>
    </row>
    <row r="11" spans="1:4" x14ac:dyDescent="0.25">
      <c r="A11" s="4"/>
      <c r="B11" s="6">
        <v>0.65</v>
      </c>
    </row>
    <row r="12" spans="1:4" x14ac:dyDescent="0.25">
      <c r="A12" s="4"/>
      <c r="B12" s="6">
        <v>0.6</v>
      </c>
    </row>
    <row r="13" spans="1:4" x14ac:dyDescent="0.25">
      <c r="A13" s="4"/>
      <c r="B13" s="6">
        <v>0.55000000000000004</v>
      </c>
    </row>
    <row r="14" spans="1:4" x14ac:dyDescent="0.25">
      <c r="A14" s="4"/>
      <c r="B14" s="6">
        <v>0.5</v>
      </c>
    </row>
    <row r="15" spans="1:4" x14ac:dyDescent="0.25">
      <c r="A15" s="4"/>
      <c r="B15" s="6">
        <v>0.45</v>
      </c>
    </row>
    <row r="16" spans="1:4" x14ac:dyDescent="0.25">
      <c r="A16" s="4"/>
      <c r="B16" s="6">
        <v>0.39999999999999902</v>
      </c>
    </row>
    <row r="17" spans="1:2" x14ac:dyDescent="0.25">
      <c r="A17" s="4"/>
      <c r="B17" s="6">
        <v>0.34999999999999898</v>
      </c>
    </row>
    <row r="18" spans="1:2" x14ac:dyDescent="0.25">
      <c r="A18" s="4"/>
      <c r="B18" s="6">
        <v>0.29999999999999899</v>
      </c>
    </row>
    <row r="19" spans="1:2" x14ac:dyDescent="0.25">
      <c r="A19" s="4"/>
      <c r="B19" s="6">
        <v>0.249999999999999</v>
      </c>
    </row>
    <row r="20" spans="1:2" x14ac:dyDescent="0.25">
      <c r="A20" s="4"/>
      <c r="B20" s="6">
        <v>0.19999999999999901</v>
      </c>
    </row>
    <row r="21" spans="1:2" x14ac:dyDescent="0.25">
      <c r="A21" s="4"/>
      <c r="B21" s="6">
        <v>0.149999999999999</v>
      </c>
    </row>
    <row r="22" spans="1:2" x14ac:dyDescent="0.25">
      <c r="A22" s="1"/>
      <c r="B22" s="6">
        <v>9.9999999999999006E-2</v>
      </c>
    </row>
    <row r="23" spans="1:2" x14ac:dyDescent="0.25">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Props1.xml><?xml version="1.0" encoding="utf-8"?>
<ds:datastoreItem xmlns:ds="http://schemas.openxmlformats.org/officeDocument/2006/customXml" ds:itemID="{BBDE8E80-4CAA-41BC-8FAB-204177D105DD}"/>
</file>

<file path=customXml/itemProps2.xml><?xml version="1.0" encoding="utf-8"?>
<ds:datastoreItem xmlns:ds="http://schemas.openxmlformats.org/officeDocument/2006/customXml" ds:itemID="{933FF6CB-3815-442D-BB14-232B356B9E13}">
  <ds:schemaRefs>
    <ds:schemaRef ds:uri="http://schemas.microsoft.com/sharepoint/v3/contenttype/forms"/>
  </ds:schemaRefs>
</ds:datastoreItem>
</file>

<file path=customXml/itemProps3.xml><?xml version="1.0" encoding="utf-8"?>
<ds:datastoreItem xmlns:ds="http://schemas.openxmlformats.org/officeDocument/2006/customXml" ds:itemID="{C4C6C053-C3EC-4D12-BABF-FBAD90A8A52E}">
  <ds:schemaRefs>
    <ds:schemaRef ds:uri="http://schemas.microsoft.com/office/2006/metadata/properties"/>
    <ds:schemaRef ds:uri="http://schemas.microsoft.com/office/infopath/2007/PartnerControls"/>
    <ds:schemaRef ds:uri="daaa9464-4424-40fe-be37-0a216c42574f"/>
    <ds:schemaRef ds:uri="858fbe19-3582-43df-8e84-fb58b82073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TOPS GSO_GRF</vt:lpstr>
      <vt:lpstr>TOPS GSO_GRF Final</vt:lpstr>
      <vt:lpstr>Listas</vt:lpstr>
      <vt:lpstr>Orientações!Area_de_impressao</vt:lpstr>
      <vt:lpstr>'TOPS GSO_GRF'!Area_de_impressao</vt:lpstr>
      <vt:lpstr>'TOPS GSO_GRF Final'!Area_de_impressao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Daniel Alves da Cunha</cp:lastModifiedBy>
  <cp:revision/>
  <dcterms:created xsi:type="dcterms:W3CDTF">2023-02-25T22:08:42Z</dcterms:created>
  <dcterms:modified xsi:type="dcterms:W3CDTF">2024-04-25T15:03:25Z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